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GiuseppeDiPrima\Documents\"/>
    </mc:Choice>
  </mc:AlternateContent>
  <xr:revisionPtr revIDLastSave="0" documentId="8_{699700C3-3A6A-4E38-8D6C-E4D8EEF083B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<sst xmlns="http://schemas.openxmlformats.org/spreadsheetml/2006/main" count="22351" uniqueCount="15837">
  <si>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</si>
  <si>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</si>
  <si>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</si>
  <si>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</si>
  <si>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</si>
  <si>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</si>
  <si>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</si>
  <si>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</si>
  <si>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</si>
  <si>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</si>
  <si>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</si>
  <si>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</si>
  <si>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</si>
  <si>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</si>
  <si>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</si>
  <si>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</si>
  <si>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</si>
  <si>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</si>
  <si>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</si>
  <si>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</si>
  <si>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</si>
  <si>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</si>
  <si>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</si>
  <si>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</si>
  <si>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</si>
  <si>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</si>
  <si>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</si>
  <si>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</si>
  <si>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</si>
  <si>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</si>
  <si>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</si>
  <si>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</si>
  <si>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</si>
  <si>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</si>
  <si>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</si>
  <si>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</si>
  <si>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</si>
  <si>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</si>
  <si>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</si>
  <si>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</si>
  <si>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</si>
  <si>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</si>
  <si>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</si>
  <si>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</si>
  <si>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</si>
  <si>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</si>
  <si>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</si>
  <si>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</si>
  <si>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</si>
  <si>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</si>
  <si>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</si>
  <si>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</si>
  <si>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</si>
  <si>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</si>
  <si>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</si>
  <si>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</si>
  <si>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</si>
  <si>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</si>
  <si>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</si>
  <si>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</si>
  <si>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</si>
  <si>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</si>
  <si>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</si>
  <si>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</si>
  <si>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</si>
  <si>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</si>
  <si>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</si>
  <si>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</si>
  <si>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</si>
  <si>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</si>
  <si>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</si>
  <si>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</si>
  <si>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</si>
  <si>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</si>
  <si>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</si>
  <si>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</si>
  <si>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</si>
  <si>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</si>
  <si>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</si>
  <si>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</si>
  <si>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</si>
  <si>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</si>
  <si>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</si>
  <si>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</si>
  <si>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</si>
  <si>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</si>
  <si>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</si>
  <si>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</si>
  <si>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</si>
  <si>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</si>
  <si>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</si>
  <si>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</si>
  <si>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</si>
  <si>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</si>
  <si>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</si>
  <si>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</si>
  <si>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</si>
  <si>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</si>
  <si>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</si>
  <si>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</si>
  <si>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</si>
  <si>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</si>
  <si>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</si>
  <si>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</si>
  <si>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</si>
  <si>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</si>
  <si>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</si>
  <si>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</si>
  <si>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</si>
  <si>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</si>
  <si>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</si>
  <si>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</si>
  <si>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</si>
  <si>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</si>
  <si>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</si>
  <si>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</si>
  <si>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</si>
  <si>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</si>
  <si>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</si>
  <si>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</si>
  <si>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</si>
  <si>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</si>
  <si>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</si>
  <si>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</si>
  <si>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</si>
  <si>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</si>
  <si>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</si>
  <si>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</si>
  <si>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</si>
  <si>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</si>
  <si>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</si>
  <si>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</si>
  <si>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</si>
  <si>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</si>
  <si>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</si>
  <si>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</si>
  <si>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</si>
  <si>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</si>
  <si>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</si>
  <si>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</si>
  <si>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</si>
  <si>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</si>
  <si>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</si>
  <si>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</si>
  <si>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</si>
  <si>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</si>
  <si>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</si>
  <si>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</si>
  <si>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</si>
  <si>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</si>
  <si>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</si>
  <si>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</si>
  <si>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</si>
  <si>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</si>
  <si>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</si>
  <si>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</si>
  <si>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</si>
  <si>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</si>
  <si>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</si>
  <si>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</si>
  <si>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</si>
  <si>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</si>
  <si>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</si>
  <si>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</si>
  <si>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</si>
  <si>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</si>
  <si>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</si>
  <si>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</si>
  <si>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</si>
  <si>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</si>
  <si>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</si>
  <si>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</si>
  <si>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</si>
  <si>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</si>
  <si>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</si>
  <si>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</si>
  <si>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</si>
  <si>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</si>
  <si>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</si>
  <si>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</si>
  <si>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</si>
  <si>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</si>
  <si>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</si>
  <si>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</si>
  <si>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</si>
  <si>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</si>
  <si>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</si>
  <si>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</si>
  <si>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</si>
  <si>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</si>
  <si>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</si>
  <si>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</si>
  <si>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</si>
  <si>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</si>
  <si>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</si>
  <si>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</si>
  <si>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</si>
  <si>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</si>
  <si>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</si>
  <si>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</si>
  <si>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</si>
  <si>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</si>
  <si>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</si>
  <si>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</si>
  <si>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</si>
  <si>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</si>
  <si>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</si>
  <si>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</si>
  <si>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</si>
  <si>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</si>
  <si>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</si>
  <si>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</si>
  <si>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</si>
  <si>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</si>
  <si>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</si>
  <si>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</si>
  <si>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</si>
  <si>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</si>
  <si>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</si>
  <si>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</si>
  <si>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</si>
  <si>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</si>
  <si>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</si>
  <si>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</si>
  <si>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</si>
  <si>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</si>
  <si>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</si>
  <si>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</si>
  <si>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</si>
  <si>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</si>
  <si>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</si>
  <si>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</si>
  <si>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</si>
  <si>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</si>
  <si>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</si>
  <si>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</si>
  <si>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</si>
  <si>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</si>
  <si>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</si>
  <si>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</si>
  <si>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</si>
  <si>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</si>
  <si>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</si>
  <si>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</si>
  <si>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</si>
  <si>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</si>
  <si>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</si>
  <si>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</si>
  <si>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</si>
  <si>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</si>
  <si>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</si>
  <si>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</si>
  <si>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</si>
  <si>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</si>
  <si>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</si>
  <si>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</si>
  <si>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</si>
  <si>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</si>
  <si>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</si>
  <si>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</si>
  <si>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</si>
  <si>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</si>
  <si>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</si>
  <si>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</si>
  <si>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</si>
  <si>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</si>
  <si>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</si>
  <si>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</si>
  <si>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</si>
  <si>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</si>
  <si>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</si>
  <si>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</si>
  <si>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</si>
  <si>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</si>
  <si>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</si>
  <si>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</si>
  <si>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</si>
  <si>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</si>
  <si>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</si>
  <si>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</si>
  <si>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</si>
  <si>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</si>
  <si>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</si>
  <si>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</si>
  <si>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</si>
  <si>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</si>
  <si>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</si>
  <si>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</si>
  <si>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</si>
  <si>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</si>
  <si>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</si>
  <si>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</si>
  <si>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</si>
  <si>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</si>
  <si>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</si>
  <si>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</si>
  <si>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</si>
  <si>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</si>
  <si>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</si>
  <si>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</si>
  <si>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</si>
  <si>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</si>
  <si>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</si>
  <si>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</si>
  <si>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</si>
  <si>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</si>
  <si>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</si>
  <si>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</si>
  <si>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</si>
  <si>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</si>
  <si>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</si>
  <si>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</si>
  <si>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</si>
  <si>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</si>
  <si>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</si>
  <si>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</si>
  <si>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</si>
  <si>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</si>
  <si>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</si>
  <si>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</si>
  <si>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</si>
  <si>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</si>
  <si>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</si>
  <si>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</si>
  <si>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</si>
  <si>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</si>
  <si>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</si>
  <si>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</si>
  <si>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</si>
  <si>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</si>
  <si>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</si>
  <si>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</si>
  <si>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</si>
  <si>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</si>
  <si>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</si>
  <si>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</si>
  <si>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</si>
  <si>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</si>
  <si>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</si>
  <si>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</si>
  <si>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</si>
  <si>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</si>
  <si>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</si>
  <si>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</si>
  <si>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</si>
  <si>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</si>
  <si>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</si>
  <si>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</si>
  <si>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</si>
  <si>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</si>
  <si>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</si>
  <si>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</si>
  <si>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</si>
  <si>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</si>
  <si>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</si>
  <si>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</si>
  <si>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</si>
  <si>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</si>
  <si>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</si>
  <si>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</si>
  <si>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</si>
  <si>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</si>
  <si>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</si>
  <si>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</si>
  <si>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</si>
  <si>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</si>
  <si>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</si>
  <si>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</si>
  <si>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</si>
  <si>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</si>
  <si>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</si>
  <si>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</si>
  <si>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</si>
  <si>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</si>
  <si>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</si>
  <si>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</si>
  <si>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</si>
  <si>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</si>
  <si>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</si>
  <si>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</si>
  <si>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</si>
  <si>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</si>
  <si>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</si>
  <si>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</si>
  <si>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</si>
  <si>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</si>
  <si>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</si>
  <si>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</si>
  <si>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</si>
  <si>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</si>
  <si>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</si>
  <si>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</si>
  <si>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</si>
  <si>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</si>
  <si>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</si>
  <si>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</si>
  <si>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</si>
  <si>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</si>
  <si>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</si>
  <si>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</si>
  <si>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</si>
  <si>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</si>
  <si>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</si>
  <si>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</si>
  <si>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</si>
  <si>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</si>
  <si>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</si>
  <si>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</si>
  <si>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</si>
  <si>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</si>
  <si>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</si>
  <si>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</si>
  <si>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</si>
  <si>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</si>
  <si>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</si>
  <si>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</si>
  <si>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</si>
  <si>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</si>
  <si>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</si>
  <si>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</si>
  <si>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</si>
  <si>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</si>
  <si>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</si>
  <si>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</si>
  <si>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</si>
  <si>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</si>
  <si>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</si>
  <si>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</si>
  <si>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</si>
  <si>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</si>
  <si>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</si>
  <si>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</si>
  <si>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</si>
  <si>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</si>
  <si>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</si>
  <si>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</si>
  <si>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</si>
  <si>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</si>
  <si>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</si>
  <si>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</si>
  <si>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</si>
  <si>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</si>
  <si>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</si>
  <si>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</si>
  <si>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</si>
  <si>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</si>
  <si>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</si>
  <si>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</si>
  <si>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</si>
  <si>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</si>
  <si>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</si>
  <si>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</si>
  <si>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</si>
  <si>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</si>
  <si>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</si>
  <si>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</si>
  <si>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</si>
  <si>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</si>
  <si>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</si>
  <si>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</si>
  <si>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</si>
  <si>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</si>
  <si>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</si>
  <si>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</si>
  <si>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</si>
  <si>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</si>
  <si>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</si>
  <si>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</si>
  <si>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</si>
  <si>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</si>
  <si>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</si>
  <si>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</si>
  <si>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</si>
  <si>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</si>
  <si>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</si>
  <si>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</si>
  <si>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</si>
  <si>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</si>
  <si>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</si>
  <si>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</si>
  <si>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</si>
  <si>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</si>
  <si>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</si>
  <si>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</si>
  <si>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</si>
  <si>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</si>
  <si>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</si>
  <si>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</si>
  <si>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</si>
  <si>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</si>
  <si>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</si>
  <si>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</si>
  <si>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</si>
  <si>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</si>
  <si>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</si>
  <si>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</si>
  <si>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</si>
  <si>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</si>
  <si>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</si>
  <si>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</si>
  <si>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</si>
  <si>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</si>
  <si>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</si>
  <si>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</si>
  <si>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</si>
  <si>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</si>
  <si>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</si>
  <si>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</si>
  <si>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</si>
  <si>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</si>
  <si>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</si>
  <si>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</si>
  <si>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</si>
  <si>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</si>
  <si>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</si>
  <si>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</si>
  <si>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</si>
  <si>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</si>
  <si>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</si>
  <si>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</si>
  <si>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</si>
  <si>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</si>
  <si>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</si>
  <si>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</si>
  <si>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</si>
  <si>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</si>
  <si>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</si>
  <si>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</si>
  <si>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</si>
  <si>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</si>
  <si>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</si>
  <si>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</si>
  <si>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</si>
  <si>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</si>
  <si>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</si>
  <si>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</si>
  <si>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</si>
  <si>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</si>
  <si>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</si>
  <si>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</si>
  <si>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</si>
  <si>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</si>
  <si>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</si>
  <si>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</si>
  <si>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</si>
  <si>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</si>
  <si>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</si>
  <si>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</si>
  <si>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</si>
  <si>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</si>
  <si>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</si>
  <si>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</si>
  <si>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</si>
  <si>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</si>
  <si>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</si>
  <si>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</si>
  <si>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</si>
  <si>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</si>
  <si>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</si>
  <si>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</si>
  <si>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</si>
  <si>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</si>
  <si>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</si>
  <si>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</si>
  <si>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</si>
  <si>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</si>
  <si>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</si>
  <si>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</si>
  <si>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</si>
  <si>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</si>
  <si>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</si>
  <si>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</si>
  <si>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</si>
  <si>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</si>
  <si>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</si>
  <si>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</si>
  <si>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</si>
  <si>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</si>
  <si>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</si>
  <si>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</si>
  <si>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</si>
  <si>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</si>
  <si>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</si>
  <si>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</si>
  <si>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</si>
  <si>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</si>
  <si>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</si>
  <si>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</si>
  <si>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</si>
  <si>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</si>
  <si>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</si>
  <si>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</si>
  <si>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</si>
  <si>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</si>
  <si>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</si>
  <si>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</si>
  <si>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</si>
  <si>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</si>
  <si>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</si>
  <si>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</si>
  <si>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</si>
  <si>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</si>
  <si>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</si>
  <si>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</si>
  <si>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</si>
  <si>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</si>
  <si>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</si>
  <si>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</si>
  <si>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</si>
  <si>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</si>
  <si>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</si>
  <si>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</si>
  <si>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</si>
  <si>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</si>
  <si>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</si>
  <si>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</si>
  <si>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</si>
  <si>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</si>
  <si>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</si>
  <si>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</si>
  <si>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</si>
  <si>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</si>
  <si>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</si>
  <si>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</si>
  <si>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</si>
  <si>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</si>
  <si>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</si>
  <si>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</si>
  <si>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</si>
  <si>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</si>
  <si>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</si>
  <si>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</si>
  <si>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</si>
  <si>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</si>
  <si>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</si>
  <si>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</si>
  <si>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</si>
  <si>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</si>
  <si>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</si>
  <si>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</si>
  <si>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</si>
  <si>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</si>
  <si>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</si>
  <si>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</si>
  <si>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</si>
  <si>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</si>
  <si>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</si>
  <si>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</si>
  <si>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</si>
  <si>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</si>
  <si>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</si>
  <si>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</si>
  <si>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</si>
  <si>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</si>
  <si>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</si>
  <si>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</si>
  <si>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</si>
  <si>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</si>
  <si>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</si>
  <si>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</si>
  <si>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</si>
  <si>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</si>
  <si>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</si>
  <si>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</si>
  <si>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</si>
  <si>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</si>
  <si>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</si>
  <si>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</si>
  <si>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</si>
  <si>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</si>
  <si>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</si>
  <si>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</si>
  <si>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</si>
  <si>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</si>
  <si>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</si>
  <si>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</si>
  <si>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</si>
  <si>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</si>
  <si>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</si>
  <si>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</si>
  <si>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</si>
  <si>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</si>
  <si>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</si>
  <si>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</si>
  <si>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</si>
  <si>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</si>
  <si>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</si>
  <si>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</si>
  <si>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</si>
  <si>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</si>
  <si>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</si>
  <si>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</si>
  <si>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</si>
  <si>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</si>
  <si>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</si>
  <si>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</si>
  <si>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</si>
  <si>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</si>
  <si>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</si>
  <si>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</si>
  <si>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</si>
  <si>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</si>
  <si>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</si>
  <si>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</si>
  <si>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</si>
  <si>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</si>
  <si>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</si>
  <si>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</si>
  <si>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</si>
  <si>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</si>
  <si>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</si>
  <si>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</si>
  <si>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</si>
  <si>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</si>
  <si>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</si>
  <si>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</si>
  <si>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</si>
  <si>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</si>
  <si>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</si>
  <si>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</si>
  <si>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</si>
  <si>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</si>
  <si>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</si>
  <si>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</si>
  <si>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</si>
  <si>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</si>
  <si>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</si>
  <si>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</si>
  <si>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</si>
  <si>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</si>
  <si>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</si>
  <si>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</si>
  <si>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</si>
  <si>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</si>
  <si>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</si>
  <si>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</si>
  <si>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</si>
  <si>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</si>
  <si>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</si>
  <si>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</si>
  <si>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</si>
  <si>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</si>
  <si>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</si>
  <si>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</si>
  <si>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</si>
  <si>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</si>
  <si>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</si>
  <si>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</si>
  <si>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</si>
  <si>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</si>
  <si>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</si>
  <si>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</si>
  <si>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</si>
  <si>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</si>
  <si>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</si>
  <si>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</si>
  <si>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</si>
  <si>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</si>
  <si>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</si>
  <si>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</si>
  <si>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</si>
  <si>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</si>
  <si>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</si>
  <si>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</si>
  <si>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</si>
  <si>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</si>
  <si>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</si>
  <si>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</si>
  <si>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</si>
  <si>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</si>
  <si>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</si>
  <si>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</si>
  <si>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</si>
  <si>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</si>
  <si>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</si>
  <si>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</si>
  <si>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</si>
  <si>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</si>
  <si>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</si>
  <si>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</si>
  <si>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</si>
  <si>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</si>
  <si>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</si>
  <si>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</si>
  <si>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</si>
  <si>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</si>
  <si>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</si>
  <si>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</si>
  <si>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</si>
  <si>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</si>
  <si>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</si>
  <si>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</si>
  <si>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</si>
  <si>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</si>
  <si>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</si>
  <si>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</si>
  <si>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</si>
  <si>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</si>
  <si>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</si>
  <si>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</si>
  <si>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</si>
  <si>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</si>
  <si>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</si>
  <si>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</si>
  <si>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</si>
  <si>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</si>
  <si>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</si>
  <si>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</si>
  <si>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</si>
  <si>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</si>
  <si>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</si>
  <si>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</si>
  <si>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</si>
  <si>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</si>
  <si>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</si>
  <si>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</si>
  <si>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</si>
  <si>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</si>
  <si>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</si>
  <si>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</si>
  <si>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</si>
  <si>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</si>
  <si>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</si>
  <si>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</si>
  <si>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</si>
  <si>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</si>
  <si>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</si>
  <si>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</si>
  <si>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</si>
  <si>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</si>
  <si>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</si>
  <si>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</si>
  <si>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</si>
  <si>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</si>
  <si>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</si>
  <si>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</si>
  <si>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</si>
  <si>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</si>
  <si>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</si>
  <si>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</si>
  <si>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</si>
  <si>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</si>
  <si>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</si>
  <si>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</si>
  <si>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</si>
  <si>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</si>
  <si>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</si>
  <si>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</si>
  <si>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</si>
  <si>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</si>
  <si>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</si>
  <si>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</si>
  <si>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</si>
  <si>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</si>
  <si>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</si>
  <si>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</si>
  <si>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</si>
  <si>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</si>
  <si>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</si>
  <si>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</si>
  <si>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</si>
  <si>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</si>
  <si>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</si>
  <si>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</si>
  <si>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</si>
  <si>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</si>
  <si>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</si>
  <si>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</si>
  <si>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</si>
  <si>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</si>
  <si>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</si>
  <si>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</si>
  <si>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</si>
  <si>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</si>
  <si>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</si>
  <si>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</si>
  <si>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</si>
  <si>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</si>
  <si>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</si>
  <si>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</si>
  <si>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</si>
  <si>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</si>
  <si>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</si>
  <si>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</si>
  <si>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</si>
  <si>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</si>
  <si>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</si>
  <si>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</si>
  <si>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</si>
  <si>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</si>
  <si>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</si>
  <si>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</si>
  <si>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</si>
  <si>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</si>
  <si>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</si>
  <si>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</si>
  <si>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</si>
  <si>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</si>
  <si>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</si>
  <si>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</si>
  <si>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</si>
  <si>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</si>
  <si>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</si>
  <si>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</si>
  <si>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</si>
  <si>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</si>
  <si>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</si>
  <si>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</si>
  <si>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</si>
  <si>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</si>
  <si>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</si>
  <si>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</si>
  <si>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</si>
  <si>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</si>
  <si>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</si>
  <si>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</si>
  <si>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</si>
  <si>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</si>
  <si>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</si>
  <si>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</si>
  <si>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</si>
  <si>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</si>
  <si>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</si>
  <si>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</si>
  <si>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</si>
  <si>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</si>
  <si>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</si>
  <si>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</si>
  <si>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</si>
  <si>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</si>
  <si>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</si>
  <si>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</si>
  <si>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</si>
  <si>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</si>
  <si>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</si>
  <si>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</si>
  <si>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</si>
  <si>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</si>
  <si>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</si>
  <si>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</si>
  <si>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</si>
  <si>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</si>
  <si>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</si>
  <si>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</si>
  <si>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</si>
  <si>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</si>
  <si>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</si>
  <si>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</si>
  <si>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</si>
  <si>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</si>
  <si>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</si>
  <si>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</si>
  <si>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</si>
  <si>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</si>
  <si>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</si>
  <si>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</si>
  <si>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</si>
  <si>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</si>
  <si>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</si>
  <si>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</si>
  <si>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</si>
  <si>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</si>
  <si>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</si>
  <si>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</si>
  <si>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</si>
  <si>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</si>
  <si>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</si>
  <si>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</si>
  <si>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</si>
  <si>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</si>
  <si>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</si>
  <si>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</si>
  <si>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</si>
  <si>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</si>
  <si>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</si>
  <si>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</si>
  <si>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</si>
  <si>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</si>
  <si>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</si>
  <si>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</si>
  <si>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</si>
  <si>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</si>
  <si>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</si>
  <si>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</si>
  <si>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</si>
  <si>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</si>
  <si>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</si>
  <si>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</si>
  <si>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</si>
  <si>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</si>
  <si>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</si>
  <si>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</si>
  <si>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</si>
  <si>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</si>
  <si>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</si>
  <si>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</si>
  <si>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</si>
  <si>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</si>
  <si>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</si>
  <si>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</si>
  <si>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</si>
  <si>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</si>
  <si>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</si>
  <si>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</si>
  <si>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</si>
  <si>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</si>
  <si>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</si>
  <si>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</si>
  <si>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</si>
  <si>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</si>
  <si>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</si>
  <si>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</si>
  <si>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</si>
  <si>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</si>
  <si>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</si>
  <si>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</si>
  <si>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</si>
  <si>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</si>
  <si>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</si>
  <si>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</si>
  <si>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</si>
  <si>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</si>
  <si>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</si>
  <si>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</si>
  <si>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</si>
  <si>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</si>
  <si>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</si>
  <si>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</si>
  <si>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</si>
  <si>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</si>
  <si>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</si>
  <si>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</si>
  <si>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</si>
  <si>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</si>
  <si>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</si>
  <si>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</si>
  <si>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</si>
  <si>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</si>
  <si>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</si>
  <si>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</si>
  <si>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</si>
  <si>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</si>
  <si>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</si>
  <si>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</si>
  <si>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</si>
  <si>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</si>
  <si>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</si>
  <si>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</si>
  <si>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</si>
  <si>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</si>
  <si>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</si>
  <si>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</si>
  <si>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</si>
  <si>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</si>
  <si>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</si>
  <si>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</si>
  <si>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</si>
  <si>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</si>
  <si>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</si>
  <si>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</si>
  <si>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</si>
  <si>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</si>
  <si>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</si>
  <si>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</si>
  <si>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</si>
  <si>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</si>
  <si>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</si>
  <si>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</si>
  <si>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</si>
  <si>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</si>
  <si>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</si>
  <si>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</si>
  <si>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</si>
  <si>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</si>
  <si>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</si>
  <si>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</si>
  <si>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</si>
  <si>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</si>
  <si>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</si>
  <si>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</si>
  <si>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</si>
  <si>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</si>
  <si>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</si>
  <si>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</si>
  <si>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</si>
  <si>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</si>
  <si>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</si>
  <si>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</si>
  <si>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</si>
  <si>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</si>
  <si>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</si>
  <si>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</si>
  <si>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</si>
  <si>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</si>
  <si>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</si>
  <si>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</si>
  <si>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</si>
  <si>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</si>
  <si>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</si>
  <si>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</si>
  <si>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</si>
  <si>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</si>
  <si>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</si>
  <si>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</si>
  <si>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</si>
  <si>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</si>
  <si>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</si>
  <si>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</si>
  <si>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</si>
  <si>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</si>
  <si>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</si>
  <si>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</si>
  <si>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</si>
  <si>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</si>
  <si>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</si>
  <si>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</si>
  <si>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</si>
  <si>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</si>
  <si>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</si>
  <si>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</si>
  <si>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</si>
  <si>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</si>
  <si>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</si>
  <si>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</si>
  <si>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</si>
  <si>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</si>
  <si>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</si>
  <si>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</si>
  <si>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</si>
  <si>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</si>
  <si>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</si>
  <si>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</si>
  <si>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</si>
  <si>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</si>
  <si>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</si>
  <si>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</si>
  <si>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</si>
  <si>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</si>
  <si>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</si>
  <si>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</si>
  <si>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</si>
  <si>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</si>
  <si>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</si>
  <si>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</si>
  <si>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</si>
  <si>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</si>
  <si>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</si>
  <si>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</si>
  <si>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</si>
  <si>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</si>
  <si>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</si>
  <si>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</si>
  <si>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</si>
  <si>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</si>
  <si>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</si>
  <si>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</si>
  <si>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</si>
  <si>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</si>
  <si>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</si>
  <si>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</si>
  <si>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</si>
  <si>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</si>
  <si>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</si>
  <si>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</si>
  <si>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</si>
  <si>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</si>
  <si>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</si>
  <si>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</si>
  <si>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</si>
  <si>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</si>
  <si>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</si>
  <si>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</si>
  <si>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</si>
  <si>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</si>
  <si>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</si>
  <si>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</si>
  <si>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</si>
  <si>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</si>
  <si>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</si>
  <si>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</si>
  <si>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</si>
  <si>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</si>
  <si>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</si>
  <si>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</si>
  <si>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</si>
  <si>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</si>
  <si>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</si>
  <si>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</si>
  <si>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</si>
  <si>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</si>
  <si>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</si>
  <si>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</si>
  <si>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</si>
  <si>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</si>
  <si>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</si>
  <si>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</si>
  <si>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</si>
  <si>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</si>
  <si>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</si>
  <si>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</si>
  <si>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</si>
  <si>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</si>
  <si>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</si>
  <si>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</si>
  <si>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</si>
  <si>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</si>
  <si>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</si>
  <si>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</si>
  <si>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</si>
  <si>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</si>
  <si>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</si>
  <si>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</si>
  <si>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</si>
  <si>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</si>
  <si>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</si>
  <si>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</si>
  <si>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</si>
  <si>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</si>
  <si>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</si>
  <si>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</si>
  <si>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</si>
  <si>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</si>
  <si>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</si>
  <si>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</si>
  <si>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</si>
  <si>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</si>
  <si>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</si>
  <si>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</si>
  <si>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</si>
  <si>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</si>
  <si>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</si>
  <si>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</si>
  <si>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</si>
  <si>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</si>
  <si>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</si>
  <si>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</si>
  <si>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</si>
  <si>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</si>
  <si>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</si>
  <si>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</si>
  <si>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</si>
  <si>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</si>
  <si>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</si>
  <si>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</si>
  <si>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</si>
  <si>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</si>
  <si>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</si>
  <si>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</si>
  <si>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</si>
  <si>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</si>
  <si>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</si>
  <si>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</si>
  <si>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</si>
  <si>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</si>
  <si>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</si>
  <si>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</si>
  <si>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</si>
  <si>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</si>
  <si>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</si>
  <si>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</si>
  <si>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</si>
  <si>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</si>
  <si>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</si>
  <si>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</si>
  <si>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</si>
  <si>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</si>
  <si>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</si>
  <si>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</si>
  <si>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</si>
  <si>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</si>
  <si>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</si>
  <si>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</si>
  <si>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</si>
  <si>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</si>
  <si>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</si>
  <si>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</si>
  <si>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</si>
  <si>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</si>
  <si>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</si>
  <si>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</si>
  <si>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</si>
  <si>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</si>
  <si>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</si>
  <si>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</si>
  <si>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</si>
  <si>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</si>
  <si>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</si>
  <si>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</si>
  <si>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</si>
  <si>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</si>
  <si>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</si>
  <si>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</si>
  <si>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</si>
  <si>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</si>
  <si>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</si>
  <si>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</si>
  <si>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</si>
  <si>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</si>
  <si>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</si>
  <si>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</si>
  <si>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</si>
  <si>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</si>
  <si>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</si>
  <si>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</si>
  <si>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</si>
  <si>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</si>
  <si>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</si>
  <si>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</si>
  <si>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</si>
  <si>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</si>
  <si>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</si>
  <si>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</si>
  <si>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</si>
  <si>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</si>
  <si>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</si>
  <si>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</si>
  <si>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</si>
  <si>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</si>
  <si>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</si>
  <si>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</si>
  <si>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</si>
  <si>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</si>
  <si>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</si>
  <si>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</si>
  <si>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</si>
  <si>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</si>
  <si>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</si>
  <si>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</si>
  <si>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</si>
  <si>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</si>
  <si>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</si>
  <si>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</si>
  <si>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</si>
  <si>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</si>
  <si>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</si>
  <si>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</si>
  <si>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</si>
  <si>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</si>
  <si>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</si>
  <si>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</si>
  <si>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</si>
  <si>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</si>
  <si>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</si>
  <si>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</si>
  <si>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</si>
  <si>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</si>
  <si>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</si>
  <si>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</si>
  <si>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</si>
  <si>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</si>
  <si>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</si>
  <si>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</si>
  <si>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</si>
  <si>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</si>
  <si>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</si>
  <si>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</si>
  <si>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</si>
  <si>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</si>
  <si>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</si>
  <si>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</si>
  <si>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</si>
  <si>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</si>
  <si>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</si>
  <si>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</si>
  <si>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</si>
  <si>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</si>
  <si>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</si>
  <si>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</si>
  <si>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</si>
  <si>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</si>
  <si>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</si>
  <si>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</si>
  <si>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</si>
  <si>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</si>
  <si>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</si>
  <si>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</si>
  <si>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</si>
  <si>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</si>
  <si>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</si>
  <si>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</si>
  <si>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</si>
  <si>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</si>
  <si>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</si>
  <si>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</si>
  <si>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</si>
  <si>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</si>
  <si>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</si>
  <si>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</si>
  <si>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</si>
  <si>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</si>
  <si>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</si>
  <si>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</si>
  <si>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</si>
  <si>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</si>
  <si>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</si>
  <si>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</si>
  <si>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</si>
  <si>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</si>
  <si>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</si>
  <si>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</si>
  <si>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</si>
  <si>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</si>
  <si>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</si>
  <si>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</si>
  <si>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</si>
  <si>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</si>
  <si>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</si>
  <si>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</si>
  <si>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</si>
  <si>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</si>
  <si>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</si>
  <si>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</si>
  <si>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</si>
  <si>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</si>
  <si>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</si>
  <si>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</si>
  <si>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</si>
  <si>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</si>
  <si>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</si>
  <si>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</si>
  <si>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</si>
  <si>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</si>
  <si>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</si>
  <si>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</si>
  <si>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</si>
  <si>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</si>
  <si>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</si>
  <si>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</si>
  <si>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</si>
  <si>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</si>
  <si>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</si>
  <si>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</si>
  <si>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</si>
  <si>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</si>
  <si>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</si>
  <si>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</si>
  <si>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</si>
  <si>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</si>
  <si>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</si>
  <si>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</si>
  <si>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</si>
  <si>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</si>
  <si>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</si>
  <si>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</si>
  <si>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</si>
  <si>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</si>
  <si>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</si>
  <si>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</si>
  <si>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</si>
  <si>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</si>
  <si>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</si>
  <si>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</si>
  <si>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</si>
  <si>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</si>
  <si>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</si>
  <si>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</si>
  <si>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</si>
  <si>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</si>
  <si>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</si>
  <si>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</si>
  <si>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</si>
  <si>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</si>
  <si>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</si>
  <si>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</si>
  <si>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</si>
  <si>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</si>
  <si>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</si>
  <si>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</si>
  <si>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</si>
  <si>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</si>
  <si>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</si>
  <si>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</si>
  <si>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</si>
  <si>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</si>
  <si>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</si>
  <si>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</si>
  <si>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</si>
  <si>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</si>
  <si>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</si>
  <si>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</si>
  <si>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</si>
  <si>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</si>
  <si>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</si>
  <si>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</si>
  <si>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</si>
  <si>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</si>
  <si>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</si>
  <si>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</si>
  <si>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</si>
  <si>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</si>
  <si>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</si>
  <si>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</si>
  <si>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</si>
  <si>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</si>
  <si>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</si>
  <si>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</si>
  <si>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</si>
  <si>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</si>
  <si>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</si>
  <si>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</si>
  <si>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</si>
  <si>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</si>
  <si>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</si>
  <si>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</si>
  <si>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</si>
  <si>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</si>
  <si>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</si>
  <si>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</si>
  <si>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</si>
  <si>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</si>
  <si>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</si>
  <si>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</si>
  <si>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</si>
  <si>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</si>
  <si>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</si>
  <si>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</si>
  <si>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</si>
  <si>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</si>
  <si>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</si>
  <si>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</si>
  <si>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</si>
  <si>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</si>
  <si>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</si>
  <si>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</si>
  <si>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</si>
  <si>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</si>
  <si>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</si>
  <si>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</si>
  <si>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</si>
  <si>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</si>
  <si>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</si>
  <si>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</si>
  <si>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</si>
  <si>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</si>
  <si>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</si>
  <si>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</si>
  <si>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</si>
  <si>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</si>
  <si>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</si>
  <si>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</si>
  <si>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</si>
  <si>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</si>
  <si>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</si>
  <si>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</si>
  <si>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</si>
  <si>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</si>
  <si>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</si>
  <si>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</si>
  <si>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</si>
  <si>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</si>
  <si>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</si>
  <si>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</si>
  <si>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</si>
  <si>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</si>
  <si>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</si>
  <si>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</si>
  <si>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</si>
  <si>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</si>
  <si>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</si>
  <si>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</si>
  <si>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</si>
  <si>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</si>
  <si>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</si>
  <si>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</si>
  <si>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</si>
  <si>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</si>
  <si>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</si>
  <si>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</si>
  <si>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</si>
  <si>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</si>
  <si>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</si>
  <si>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</si>
  <si>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</si>
  <si>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</si>
  <si>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</si>
  <si>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</si>
  <si>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</si>
  <si>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</si>
  <si>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</si>
  <si>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</si>
  <si>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</si>
  <si>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</si>
  <si>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</si>
  <si>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</si>
  <si>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</si>
  <si>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</si>
  <si>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</si>
  <si>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</si>
  <si>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</si>
  <si>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</si>
  <si>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</si>
  <si>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</si>
  <si>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</si>
  <si>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</si>
  <si>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</si>
  <si>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</si>
  <si>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</si>
  <si>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</si>
  <si>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</si>
  <si>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</si>
  <si>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</si>
  <si>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</si>
  <si>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</si>
  <si>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</si>
  <si>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</si>
  <si>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</si>
  <si>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</si>
  <si>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</si>
  <si>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</si>
  <si>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</si>
  <si>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</si>
  <si>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</si>
  <si>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</si>
  <si>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</si>
  <si>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</si>
  <si>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</si>
  <si>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</si>
  <si>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</si>
  <si>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</si>
  <si>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</si>
  <si>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</si>
  <si>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</si>
  <si>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</si>
  <si>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</si>
  <si>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</si>
  <si>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</si>
  <si>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</si>
  <si>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</si>
  <si>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</si>
  <si>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</si>
  <si>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</si>
  <si>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</si>
  <si>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</si>
  <si>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</si>
  <si>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</si>
  <si>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</si>
  <si>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</si>
  <si>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</si>
  <si>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</si>
  <si>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</si>
  <si>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</si>
  <si>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</si>
  <si>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</si>
  <si>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</si>
  <si>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</si>
  <si>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</si>
  <si>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</si>
  <si>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</si>
  <si>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</si>
  <si>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</si>
  <si>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</si>
  <si>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</si>
  <si>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</si>
  <si>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</si>
  <si>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</si>
  <si>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</si>
  <si>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</si>
  <si>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</si>
  <si>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</si>
  <si>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</si>
  <si>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</si>
  <si>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</si>
  <si>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</si>
  <si>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</si>
  <si>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</si>
  <si>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</si>
  <si>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</si>
  <si>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</si>
  <si>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</si>
  <si>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</si>
  <si>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</si>
  <si>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</si>
  <si>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</si>
  <si>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</si>
  <si>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</si>
  <si>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</si>
  <si>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</si>
  <si>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</si>
  <si>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</si>
  <si>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</si>
  <si>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</si>
  <si>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</si>
  <si>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</si>
  <si>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</si>
  <si>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</si>
  <si>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</si>
  <si>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</si>
  <si>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</si>
  <si>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</si>
  <si>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</si>
  <si>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</si>
  <si>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</si>
  <si>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</si>
  <si>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</si>
  <si>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</si>
  <si>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</si>
  <si>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</si>
  <si>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</si>
  <si>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</si>
  <si>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</si>
  <si>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</si>
  <si>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</si>
  <si>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</si>
  <si>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</si>
  <si>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</si>
  <si>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</si>
  <si>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</si>
  <si>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</si>
  <si>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</si>
  <si>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</si>
  <si>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</si>
  <si>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</si>
  <si>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</si>
  <si>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</si>
  <si>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</si>
  <si>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</si>
  <si>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</si>
  <si>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</si>
  <si>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</si>
  <si>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</si>
  <si>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</si>
  <si>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</si>
  <si>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</si>
  <si>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</si>
  <si>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</si>
  <si>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</si>
  <si>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</si>
  <si>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</si>
  <si>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</si>
  <si>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</si>
  <si>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</si>
  <si>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</si>
  <si>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</si>
  <si>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</si>
  <si>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</si>
  <si>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</si>
  <si>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</si>
  <si>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</si>
  <si>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</si>
  <si>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</si>
  <si>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</si>
  <si>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</si>
  <si>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</si>
  <si>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</si>
  <si>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</si>
  <si>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</si>
  <si>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</si>
  <si>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</si>
  <si>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</si>
  <si>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</si>
  <si>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</si>
  <si>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</si>
  <si>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</si>
  <si>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</si>
  <si>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</si>
  <si>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</si>
  <si>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</si>
  <si>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</si>
  <si>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</si>
  <si>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</si>
  <si>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</si>
  <si>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</si>
  <si>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</si>
  <si>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</si>
  <si>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</si>
  <si>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</si>
  <si>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</si>
  <si>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</si>
  <si>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</si>
  <si>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</si>
  <si>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</si>
  <si>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</si>
  <si>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</si>
  <si>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</si>
  <si>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</si>
  <si>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</si>
  <si>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</si>
  <si>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</si>
  <si>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</si>
  <si>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</si>
  <si>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</si>
  <si>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</si>
  <si>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</si>
  <si>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</si>
  <si>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</si>
  <si>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</si>
  <si>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</si>
  <si>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</si>
  <si>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</si>
  <si>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</si>
  <si>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</si>
  <si>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</si>
  <si>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</si>
  <si>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</si>
  <si>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</si>
  <si>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</si>
  <si>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</si>
  <si>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</si>
  <si>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</si>
  <si>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</si>
  <si>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</si>
  <si>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</si>
  <si>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</si>
  <si>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</si>
  <si>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</si>
  <si>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</si>
  <si>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</si>
  <si>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</si>
  <si>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</si>
  <si>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</si>
  <si>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</si>
  <si>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</si>
  <si>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</si>
  <si>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</si>
  <si>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</si>
  <si>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</si>
  <si>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</si>
  <si>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</si>
  <si>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</si>
  <si>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</si>
  <si>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</si>
  <si>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</si>
  <si>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</si>
  <si>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</si>
  <si>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</si>
  <si>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</si>
  <si>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</si>
  <si>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</si>
  <si>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</si>
  <si>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</si>
  <si>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</si>
  <si>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</si>
  <si>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</si>
  <si>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</si>
  <si>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</si>
  <si>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</si>
  <si>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</si>
  <si>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</si>
  <si>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</si>
  <si>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</si>
  <si>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</si>
  <si>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</si>
  <si>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</si>
  <si>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</si>
  <si>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</si>
  <si>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</si>
  <si>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</si>
  <si>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</si>
  <si>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</si>
  <si>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</si>
  <si>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</si>
  <si>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</si>
  <si>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</si>
  <si>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</si>
  <si>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</si>
  <si>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</si>
  <si>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</si>
  <si>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</si>
  <si>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</si>
  <si>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</si>
  <si>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</si>
  <si>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</si>
  <si>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</si>
  <si>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</si>
  <si>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</si>
  <si>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</si>
  <si>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</si>
  <si>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</si>
  <si>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</si>
  <si>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</si>
  <si>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</si>
  <si>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</si>
  <si>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</si>
  <si>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</si>
  <si>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</si>
  <si>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</si>
  <si>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</si>
  <si>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</si>
  <si>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</si>
  <si>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</si>
  <si>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</si>
  <si>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</si>
  <si>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</si>
  <si>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</si>
  <si>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</si>
  <si>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</si>
  <si>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</si>
  <si>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</si>
  <si>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</si>
  <si>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</si>
  <si>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</si>
  <si>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</si>
  <si>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</si>
  <si>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</si>
  <si>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</si>
  <si>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</si>
  <si>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</si>
  <si>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</si>
  <si>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</si>
  <si>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</si>
  <si>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</si>
  <si>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</si>
  <si>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</si>
  <si>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</si>
  <si>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</si>
  <si>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</si>
  <si>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</si>
  <si>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</si>
  <si>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</si>
  <si>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</si>
  <si>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</si>
  <si>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</si>
  <si>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</si>
  <si>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</si>
  <si>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</si>
  <si>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</si>
  <si>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</si>
  <si>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</si>
  <si>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</si>
  <si>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</si>
  <si>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</si>
  <si>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</si>
  <si>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</si>
  <si>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</si>
  <si>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</si>
  <si>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</si>
  <si>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</si>
  <si>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</si>
  <si>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</si>
  <si>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</si>
  <si>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</si>
  <si>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</si>
  <si>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</si>
  <si>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</si>
  <si>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</si>
  <si>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</si>
  <si>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</si>
  <si>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</si>
  <si>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</si>
  <si>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</si>
  <si>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</si>
  <si>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</si>
  <si>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</si>
  <si>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</si>
  <si>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</si>
  <si>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</si>
  <si>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</si>
  <si>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</si>
  <si>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</si>
  <si>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</si>
  <si>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</si>
  <si>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</si>
  <si>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</si>
  <si>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</si>
  <si>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</si>
  <si>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</si>
  <si>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</si>
  <si>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</si>
  <si>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</si>
  <si>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</si>
  <si>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</si>
  <si>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</si>
  <si>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</si>
  <si>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</si>
  <si>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</si>
  <si>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</si>
  <si>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</si>
  <si>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</si>
  <si>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</si>
  <si>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</si>
  <si>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</si>
  <si>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</si>
  <si>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</si>
  <si>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</si>
  <si>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</si>
  <si>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</si>
  <si>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</si>
  <si>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</si>
  <si>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</si>
  <si>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</si>
  <si>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</si>
  <si>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</si>
  <si>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</si>
  <si>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</si>
  <si>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</si>
  <si>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</si>
  <si>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</si>
  <si>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</si>
  <si>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</si>
  <si>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</si>
  <si>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</si>
  <si>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</si>
  <si>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</si>
  <si>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</si>
  <si>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</si>
  <si>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</si>
  <si>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</si>
  <si>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</si>
  <si>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</si>
  <si>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</si>
  <si>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</si>
  <si>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</si>
  <si>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</si>
  <si>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</si>
  <si>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</si>
  <si>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</si>
  <si>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</si>
  <si>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</si>
  <si>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</si>
  <si>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</si>
  <si>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</si>
  <si>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</si>
  <si>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</si>
  <si>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</si>
  <si>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</si>
  <si>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</si>
  <si>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</si>
  <si>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</si>
  <si>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</si>
  <si>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</si>
  <si>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</si>
  <si>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</si>
  <si>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</si>
  <si>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</si>
  <si>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</si>
  <si>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</si>
  <si>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</si>
  <si>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</si>
  <si>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</si>
  <si>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</si>
  <si>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</si>
  <si>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</si>
  <si>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</si>
  <si>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</si>
  <si>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</si>
  <si>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</si>
  <si>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</si>
  <si>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</si>
  <si>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</si>
  <si>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</si>
  <si>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</si>
  <si>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</si>
  <si>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</si>
  <si>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</si>
  <si>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</si>
  <si>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</si>
  <si>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</si>
  <si>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</si>
  <si>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</si>
  <si>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</si>
  <si>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</si>
  <si>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</si>
  <si>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</si>
  <si>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</si>
  <si>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</si>
  <si>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</si>
  <si>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</si>
  <si>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</si>
  <si>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</si>
  <si>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</si>
  <si>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</si>
  <si>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</si>
  <si>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</si>
  <si>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</si>
  <si>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</si>
  <si>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</si>
  <si>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</si>
  <si>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</si>
  <si>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</si>
  <si>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</si>
  <si>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</si>
  <si>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</si>
  <si>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</si>
  <si>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</si>
  <si>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</si>
  <si>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</si>
  <si>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</si>
  <si>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</si>
  <si>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</si>
  <si>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</si>
  <si>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</si>
  <si>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</si>
  <si>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</si>
  <si>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</si>
  <si>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</si>
  <si>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</si>
  <si>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</si>
  <si>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</si>
  <si>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</si>
  <si>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</si>
  <si>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</si>
  <si>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</si>
  <si>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</si>
  <si>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</si>
  <si>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</si>
  <si>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</si>
  <si>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</si>
  <si>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</si>
  <si>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</si>
  <si>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</si>
  <si>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</si>
  <si>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</si>
  <si>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</si>
  <si>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</si>
  <si>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</si>
  <si>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</si>
  <si>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</si>
  <si>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</si>
  <si>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</si>
  <si>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</si>
  <si>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</si>
  <si>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</si>
  <si>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</si>
  <si>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</si>
  <si>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</si>
  <si>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</si>
  <si>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</si>
  <si>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</si>
  <si>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</si>
  <si>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</si>
  <si>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</si>
  <si>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</si>
  <si>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</si>
  <si>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</si>
  <si>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</si>
  <si>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</si>
  <si>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</si>
  <si>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</si>
  <si>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</si>
  <si>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</si>
  <si>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</si>
  <si>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</si>
  <si>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</si>
  <si>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</si>
  <si>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</si>
  <si>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</si>
  <si>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</si>
  <si>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</si>
  <si>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</si>
  <si>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</si>
  <si>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</si>
  <si>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</si>
  <si>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</si>
  <si>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</si>
  <si>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</si>
  <si>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</si>
  <si>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</si>
  <si>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</si>
  <si>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</si>
  <si>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</si>
  <si>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</si>
  <si>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</si>
  <si>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</si>
  <si>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</si>
  <si>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</si>
  <si>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</si>
  <si>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</si>
  <si>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</si>
  <si>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</si>
  <si>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</si>
  <si>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</si>
  <si>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</si>
  <si>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</si>
  <si>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</si>
  <si>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</si>
  <si>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</si>
  <si>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</si>
  <si>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</si>
  <si>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</si>
  <si>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</si>
  <si>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</si>
  <si>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</si>
  <si>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</si>
  <si>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</si>
  <si>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</si>
  <si>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</si>
  <si>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</si>
  <si>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</si>
  <si>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</si>
  <si>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</si>
  <si>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</si>
  <si>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</si>
  <si>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</si>
  <si>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</si>
  <si>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</si>
  <si>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</si>
  <si>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</si>
  <si>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</si>
  <si>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</si>
  <si>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</si>
  <si>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</si>
  <si>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</si>
  <si>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</si>
  <si>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</si>
  <si>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</si>
  <si>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</si>
  <si>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</si>
  <si>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</si>
  <si>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</si>
  <si>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</si>
  <si>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</si>
  <si>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</si>
  <si>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</si>
  <si>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</si>
  <si>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</si>
  <si>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</si>
  <si>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</si>
  <si>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</si>
  <si>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</si>
  <si>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</si>
  <si>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</si>
  <si>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</si>
  <si>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</si>
  <si>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</si>
  <si>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</si>
  <si>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</si>
  <si>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</si>
  <si>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</si>
  <si>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</si>
  <si>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</si>
  <si>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</si>
  <si>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</si>
  <si>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</si>
  <si>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</si>
  <si>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</si>
  <si>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</si>
  <si>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</si>
  <si>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</si>
  <si>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</si>
  <si>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</si>
  <si>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</si>
  <si>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</si>
  <si>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</si>
  <si>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</si>
  <si>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</si>
  <si>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</si>
  <si>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</si>
  <si>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</si>
  <si>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</si>
  <si>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</si>
  <si>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</si>
  <si>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</si>
  <si>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</si>
  <si>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</si>
  <si>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</si>
  <si>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</si>
  <si>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</si>
  <si>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</si>
  <si>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</si>
  <si>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</si>
  <si>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</si>
  <si>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</si>
  <si>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</si>
  <si>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</si>
  <si>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</si>
  <si>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</si>
  <si>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</si>
  <si>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</si>
  <si>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</si>
  <si>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</si>
  <si>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</si>
  <si>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</si>
  <si>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</si>
  <si>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</si>
  <si>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</si>
  <si>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</si>
  <si>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</si>
  <si>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</si>
  <si>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</si>
  <si>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</si>
  <si>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</si>
  <si>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</si>
  <si>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</si>
  <si>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</si>
  <si>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</si>
  <si>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</si>
  <si>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</si>
  <si>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</si>
  <si>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</si>
  <si>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</si>
  <si>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</si>
  <si>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</si>
  <si>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</si>
  <si>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</si>
  <si>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</si>
  <si>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</si>
  <si>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</si>
  <si>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</si>
  <si>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</si>
  <si>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</si>
  <si>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</si>
  <si>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</si>
  <si>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</si>
  <si>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</si>
  <si>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</si>
  <si>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</si>
  <si>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</si>
  <si>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</si>
  <si>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</si>
  <si>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</si>
  <si>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</si>
  <si>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</si>
  <si>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</si>
  <si>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</si>
  <si>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</si>
  <si>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</si>
  <si>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</si>
  <si>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</si>
  <si>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</si>
  <si>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</si>
  <si>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</si>
  <si>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</si>
  <si>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</si>
  <si>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</si>
  <si>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</si>
  <si>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</si>
  <si>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</si>
  <si>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</si>
  <si>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</si>
  <si>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</si>
  <si>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</si>
  <si>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</si>
  <si>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</si>
  <si>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</si>
  <si>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</si>
  <si>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</si>
  <si>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</si>
  <si>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</si>
  <si>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</si>
  <si>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</si>
  <si>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</si>
  <si>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</si>
  <si>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</si>
  <si>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</si>
  <si>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</si>
  <si>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</si>
  <si>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</si>
  <si>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</si>
  <si>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</si>
  <si>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</si>
  <si>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</si>
  <si>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</si>
  <si>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</si>
  <si>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</si>
  <si>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</si>
  <si>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</si>
  <si>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</si>
  <si>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</si>
  <si>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</si>
  <si>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</si>
  <si>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</si>
  <si>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</si>
  <si>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</si>
  <si>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</si>
  <si>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</si>
  <si>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</si>
  <si>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</si>
  <si>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</si>
  <si>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</si>
  <si>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</si>
  <si>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</si>
  <si>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</si>
  <si>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</si>
  <si>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</si>
  <si>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</si>
  <si>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</si>
  <si>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</si>
  <si>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</si>
  <si>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</si>
  <si>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</si>
  <si>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</si>
  <si>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</si>
  <si>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</si>
  <si>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</si>
  <si>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</si>
  <si>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</si>
  <si>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</si>
  <si>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</si>
  <si>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</si>
  <si>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</si>
  <si>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</si>
  <si>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</si>
  <si>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</si>
  <si>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</si>
  <si>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</si>
  <si>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</si>
  <si>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</si>
  <si>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</si>
  <si>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</si>
  <si>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</si>
  <si>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</si>
  <si>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</si>
  <si>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</si>
  <si>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</si>
  <si>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</si>
  <si>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</si>
  <si>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</si>
  <si>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</si>
  <si>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</si>
  <si>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</si>
  <si>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</si>
  <si>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</si>
  <si>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</si>
  <si>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</si>
  <si>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</si>
  <si>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</si>
  <si>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</si>
  <si>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</si>
  <si>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</si>
  <si>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</si>
  <si>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</si>
  <si>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</si>
  <si>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</si>
  <si>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</si>
  <si>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</si>
  <si>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</si>
  <si>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</si>
  <si>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</si>
  <si>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</si>
  <si>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</si>
  <si>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</si>
  <si>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</si>
  <si>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</si>
  <si>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</si>
  <si>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</si>
  <si>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</si>
  <si>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</si>
  <si>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</si>
  <si>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</si>
  <si>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</si>
  <si>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</si>
  <si>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</si>
  <si>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</si>
  <si>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</si>
  <si>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</si>
  <si>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</si>
  <si>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</si>
  <si>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</si>
  <si>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</si>
  <si>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</si>
  <si>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</si>
  <si>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</si>
  <si>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</si>
  <si>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</si>
  <si>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</si>
  <si>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</si>
  <si>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</si>
  <si>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</si>
  <si>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</si>
  <si>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</si>
  <si>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</si>
  <si>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</si>
  <si>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</si>
  <si>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</si>
  <si>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</si>
  <si>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</si>
  <si>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</si>
  <si>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</si>
  <si>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</si>
  <si>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</si>
  <si>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</si>
  <si>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</si>
  <si>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</si>
  <si>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</si>
  <si>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</si>
  <si>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</si>
  <si>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</si>
  <si>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</si>
  <si>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</si>
  <si>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</si>
  <si>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</si>
  <si>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</si>
  <si>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</si>
  <si>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</si>
  <si>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</si>
  <si>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</si>
  <si>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</si>
  <si>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</si>
  <si>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</si>
  <si>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</si>
  <si>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</si>
  <si>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</si>
  <si>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</si>
  <si>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</si>
  <si>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</si>
  <si>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</si>
  <si>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</si>
  <si>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</si>
  <si>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</si>
  <si>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</si>
  <si>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</si>
  <si>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</si>
  <si>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</si>
  <si>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</si>
  <si>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</si>
  <si>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</si>
  <si>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</si>
  <si>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</si>
  <si>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</si>
  <si>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</si>
  <si>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</si>
  <si>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</si>
  <si>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</si>
  <si>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</si>
  <si>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</si>
  <si>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</si>
  <si>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</si>
  <si>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</si>
  <si>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</si>
  <si>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</si>
  <si>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</si>
  <si>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</si>
  <si>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</si>
  <si>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</si>
  <si>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</si>
  <si>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</si>
  <si>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</si>
  <si>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</si>
  <si>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</si>
  <si>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</si>
  <si>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</si>
  <si>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</si>
  <si>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</si>
  <si>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</si>
  <si>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</si>
  <si>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</si>
  <si>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</si>
  <si>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</si>
  <si>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</si>
  <si>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</si>
  <si>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</si>
  <si>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</si>
  <si>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</si>
  <si>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</si>
  <si>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</si>
  <si>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</si>
  <si>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</si>
  <si>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</si>
  <si>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</si>
  <si>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</si>
  <si>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</si>
  <si>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</si>
  <si>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</si>
  <si>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</si>
  <si>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</si>
  <si>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</si>
  <si>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</si>
  <si>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</si>
  <si>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</si>
  <si>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</si>
  <si>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</si>
  <si>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</si>
  <si>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</si>
  <si>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</si>
  <si>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</si>
  <si>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</si>
  <si>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</si>
  <si>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</si>
  <si>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</si>
  <si>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</si>
  <si>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</si>
  <si>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</si>
  <si>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</si>
  <si>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</si>
  <si>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</si>
  <si>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</si>
  <si>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</si>
  <si>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</si>
  <si>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</si>
  <si>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</si>
  <si>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</si>
  <si>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</si>
  <si>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</si>
  <si>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</si>
  <si>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</si>
  <si>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</si>
  <si>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</si>
  <si>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</si>
  <si>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</si>
  <si>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</si>
  <si>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</si>
  <si>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</si>
  <si>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</si>
  <si>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</si>
  <si>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</si>
  <si>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</si>
  <si>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</si>
  <si>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</si>
  <si>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</si>
  <si>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</si>
  <si>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</si>
  <si>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</si>
  <si>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</si>
  <si>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</si>
  <si>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</si>
  <si>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</si>
  <si>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</si>
  <si>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</si>
  <si>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</si>
  <si>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</si>
  <si>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</si>
  <si>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</si>
  <si>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</si>
  <si>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</si>
  <si>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</si>
  <si>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</si>
  <si>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</si>
  <si>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</si>
  <si>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</si>
  <si>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</si>
  <si>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</si>
  <si>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</si>
  <si>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</si>
  <si>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</si>
  <si>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</si>
  <si>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</si>
  <si>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</si>
  <si>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</si>
  <si>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</si>
  <si>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</si>
  <si>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</si>
  <si>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</si>
  <si>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</si>
  <si>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</si>
  <si>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</si>
  <si>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</si>
  <si>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</si>
  <si>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</si>
  <si>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</si>
  <si>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</si>
  <si>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</si>
  <si>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</si>
  <si>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</si>
  <si>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</si>
  <si>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</si>
  <si>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</si>
  <si>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</si>
  <si>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</si>
  <si>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</si>
  <si>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</si>
  <si>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</si>
  <si>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</si>
  <si>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</si>
  <si>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</si>
  <si>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</si>
  <si>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</si>
  <si>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</si>
  <si>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</si>
  <si>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</si>
  <si>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</si>
  <si>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</si>
  <si>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</si>
  <si>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</si>
  <si>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</si>
  <si>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</si>
  <si>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</si>
  <si>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</si>
  <si>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</si>
  <si>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</si>
  <si>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</si>
  <si>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</si>
  <si>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</si>
  <si>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</si>
  <si>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</si>
  <si>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</si>
  <si>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</si>
  <si>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</si>
  <si>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</si>
  <si>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</si>
  <si>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</si>
  <si>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</si>
  <si>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</si>
  <si>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</si>
  <si>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</si>
  <si>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</si>
  <si>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</si>
  <si>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</si>
  <si>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</si>
  <si>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</si>
  <si>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</si>
  <si>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</si>
  <si>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</si>
  <si>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</si>
  <si>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</si>
  <si>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</si>
  <si>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</si>
  <si>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</si>
  <si>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</si>
  <si>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</si>
  <si>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</si>
  <si>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</si>
  <si>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</si>
  <si>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</si>
  <si>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</si>
  <si>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</si>
  <si>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</si>
  <si>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</si>
  <si>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</si>
  <si>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</si>
  <si>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</si>
  <si>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</si>
  <si>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</si>
  <si>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</si>
  <si>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</si>
  <si>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</si>
  <si>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</si>
  <si>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</si>
  <si>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</si>
  <si>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</si>
  <si>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</si>
  <si>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</si>
  <si>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</si>
  <si>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</si>
  <si>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</si>
  <si>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</si>
  <si>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</si>
  <si>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</si>
  <si>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</si>
  <si>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</si>
  <si>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</si>
  <si>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</si>
  <si>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</si>
  <si>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</si>
  <si>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</si>
  <si>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</si>
  <si>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</si>
  <si>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</si>
  <si>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</si>
  <si>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</si>
  <si>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</si>
  <si>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</si>
  <si>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</si>
  <si>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</si>
  <si>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</si>
  <si>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</si>
  <si>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</si>
  <si>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</si>
  <si>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</si>
  <si>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</si>
  <si>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</si>
  <si>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</si>
  <si>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</si>
  <si>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</si>
  <si>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</si>
  <si>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</si>
  <si>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</si>
  <si>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</si>
  <si>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</si>
  <si>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</si>
  <si>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</si>
  <si>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</si>
  <si>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</si>
  <si>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</si>
  <si>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</si>
  <si>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</si>
  <si>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</si>
  <si>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</si>
  <si>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</si>
  <si>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</si>
  <si>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</si>
  <si>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</si>
  <si>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</si>
  <si>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</si>
  <si>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</si>
  <si>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</si>
  <si>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</si>
  <si>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</si>
  <si>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</si>
  <si>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</si>
  <si>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</si>
  <si>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</si>
  <si>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</si>
  <si>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</si>
  <si>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</si>
  <si>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</si>
  <si>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</si>
  <si>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</si>
  <si>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</si>
  <si>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</si>
  <si>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</si>
  <si>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</si>
  <si>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</si>
  <si>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</si>
  <si>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</si>
  <si>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</si>
  <si>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</si>
  <si>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</si>
  <si>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</si>
  <si>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</si>
  <si>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</si>
  <si>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</si>
  <si>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</si>
  <si>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</si>
  <si>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</si>
  <si>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</si>
  <si>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</si>
  <si>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</si>
  <si>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</si>
  <si>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</si>
  <si>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</si>
  <si>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</si>
  <si>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</si>
  <si>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</si>
  <si>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</si>
  <si>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</si>
  <si>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</si>
  <si>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</si>
  <si>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</si>
  <si>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</si>
  <si>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</si>
  <si>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</si>
  <si>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</si>
  <si>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</si>
  <si>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</si>
  <si>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</si>
  <si>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</si>
  <si>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</si>
  <si>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</si>
  <si>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</si>
  <si>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</si>
  <si>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</si>
  <si>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</si>
  <si>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</si>
  <si>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</si>
  <si>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</si>
  <si>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</si>
  <si>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</si>
  <si>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</si>
  <si>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</si>
  <si>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</si>
  <si>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</si>
  <si>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</si>
  <si>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</si>
  <si>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</si>
  <si>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</si>
  <si>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</si>
  <si>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</si>
  <si>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</si>
  <si>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</si>
  <si>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</si>
  <si>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</si>
  <si>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</si>
  <si>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</si>
  <si>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</si>
  <si>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</si>
  <si>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</si>
  <si>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</si>
  <si>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</si>
  <si>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</si>
  <si>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</si>
  <si>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</si>
  <si>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</si>
  <si>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</si>
  <si>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</si>
  <si>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</si>
  <si>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</si>
  <si>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</si>
  <si>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</si>
  <si>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</si>
  <si>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</si>
  <si>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</si>
  <si>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</si>
  <si>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</si>
  <si>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</si>
  <si>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</si>
  <si>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</si>
  <si>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</si>
  <si>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</si>
  <si>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</si>
  <si>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</si>
  <si>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</si>
  <si>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</si>
  <si>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</si>
  <si>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</si>
  <si>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</si>
  <si>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</si>
  <si>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</si>
  <si>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</si>
  <si>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</si>
  <si>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</si>
  <si>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</si>
  <si>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</si>
  <si>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</si>
  <si>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</si>
  <si>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</si>
  <si>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</si>
  <si>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</si>
  <si>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</si>
  <si>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</si>
  <si>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</si>
  <si>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</si>
  <si>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</si>
  <si>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</si>
  <si>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</si>
  <si>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</si>
  <si>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</si>
  <si>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</si>
  <si>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</si>
  <si>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</si>
  <si>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</si>
  <si>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</si>
  <si>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</si>
  <si>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</si>
  <si>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</si>
  <si>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</si>
  <si>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</si>
  <si>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</si>
  <si>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</si>
  <si>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</si>
  <si>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</si>
  <si>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</si>
  <si>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</si>
  <si>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</si>
  <si>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</si>
  <si>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</si>
  <si>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</si>
  <si>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</si>
  <si>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</si>
  <si>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</si>
  <si>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</si>
  <si>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</si>
  <si>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</si>
  <si>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</si>
  <si>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</si>
  <si>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</si>
  <si>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</si>
  <si>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</si>
  <si>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</si>
  <si>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</si>
  <si>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</si>
  <si>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</si>
  <si>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</si>
  <si>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</si>
  <si>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</si>
  <si>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</si>
  <si>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</si>
  <si>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</si>
  <si>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</si>
  <si>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</si>
  <si>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</si>
  <si>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</si>
  <si>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</si>
  <si>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</si>
  <si>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</si>
  <si>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</si>
  <si>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</si>
  <si>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</si>
  <si>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</si>
  <si>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</si>
  <si>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</si>
  <si>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</si>
  <si>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</si>
  <si>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</si>
  <si>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</si>
  <si>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</si>
  <si>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</si>
  <si>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</si>
  <si>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</si>
  <si>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</si>
  <si>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</si>
  <si>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</si>
  <si>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</si>
  <si>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</si>
  <si>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</si>
  <si>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</si>
  <si>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</si>
  <si>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</si>
  <si>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</si>
  <si>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</si>
  <si>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</si>
  <si>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</si>
  <si>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</si>
  <si>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</si>
  <si>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</si>
  <si>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</si>
  <si>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</si>
  <si>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</si>
  <si>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</si>
  <si>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</si>
  <si>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</si>
  <si>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</si>
  <si>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</si>
  <si>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</si>
  <si>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</si>
  <si>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</si>
  <si>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</si>
  <si>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</si>
  <si>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</si>
  <si>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</si>
  <si>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</si>
  <si>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</si>
  <si>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</si>
  <si>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</si>
  <si>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</si>
  <si>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</si>
  <si>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</si>
  <si>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</si>
  <si>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</si>
  <si>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</si>
  <si>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</si>
  <si>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</si>
  <si>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</si>
  <si>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</si>
  <si>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</si>
  <si>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</si>
  <si>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</si>
  <si>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</si>
  <si>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</si>
  <si>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</si>
  <si>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</si>
  <si>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</si>
  <si>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</si>
  <si>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</si>
  <si>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</si>
  <si>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</si>
  <si>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</si>
  <si>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</si>
  <si>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</si>
  <si>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</si>
  <si>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</si>
  <si>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</si>
  <si>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</si>
  <si>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</si>
  <si>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</si>
  <si>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</si>
  <si>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</si>
  <si>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</si>
  <si>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</si>
  <si>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</si>
  <si>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</si>
  <si>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</si>
  <si>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</si>
  <si>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</si>
  <si>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</si>
  <si>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</si>
  <si>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</si>
  <si>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</si>
  <si>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</si>
  <si>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</si>
  <si>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</si>
  <si>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</si>
  <si>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</si>
  <si>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</si>
  <si>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</si>
  <si>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</si>
  <si>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</si>
  <si>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</si>
  <si>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</si>
  <si>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</si>
  <si>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</si>
  <si>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</si>
  <si>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</si>
  <si>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</si>
  <si>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</si>
  <si>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</si>
  <si>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</si>
  <si>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</si>
  <si>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</si>
  <si>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</si>
  <si>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</si>
  <si>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</si>
  <si>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</si>
  <si>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</si>
  <si>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</si>
  <si>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</si>
  <si>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</si>
  <si>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</si>
  <si>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</si>
  <si>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</si>
  <si>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</si>
  <si>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</si>
  <si>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</si>
  <si>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</si>
  <si>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</si>
  <si>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</si>
  <si>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</si>
  <si>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</si>
  <si>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</si>
  <si>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</si>
  <si>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</si>
  <si>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</si>
  <si>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</si>
  <si>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</si>
  <si>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</si>
  <si>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</si>
  <si>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</si>
  <si>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</si>
  <si>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</si>
  <si>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</si>
  <si>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</si>
  <si>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</si>
  <si>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</si>
  <si>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</si>
  <si>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</si>
  <si>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</si>
  <si>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</si>
  <si>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</si>
  <si>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</si>
  <si>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</si>
  <si>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</si>
  <si>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</si>
  <si>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</si>
  <si>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</si>
  <si>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</si>
  <si>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</si>
  <si>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</si>
  <si>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</si>
  <si>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</si>
  <si>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</si>
  <si>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</si>
  <si>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</si>
  <si>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</si>
  <si>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</si>
  <si>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</si>
  <si>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</si>
  <si>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</si>
  <si>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</si>
  <si>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</si>
  <si>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</si>
  <si>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</si>
  <si>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</si>
  <si>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</si>
  <si>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</si>
  <si>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</si>
  <si>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</si>
  <si>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</si>
  <si>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</si>
  <si>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</si>
  <si>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</si>
  <si>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</si>
  <si>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</si>
  <si>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</si>
  <si>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</si>
  <si>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</si>
  <si>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</si>
  <si>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</si>
  <si>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</si>
  <si>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</si>
  <si>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</si>
  <si>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</si>
  <si>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</si>
  <si>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</si>
  <si>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</si>
  <si>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</si>
  <si>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</si>
  <si>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</si>
  <si>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</si>
  <si>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</si>
  <si>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</si>
  <si>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</si>
  <si>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</si>
  <si>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</si>
  <si>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</si>
  <si>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</si>
  <si>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</si>
  <si>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</si>
  <si>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</si>
  <si>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</si>
  <si>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</si>
  <si>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</si>
  <si>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</si>
  <si>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</si>
  <si>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</si>
  <si>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</si>
  <si>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</si>
  <si>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</si>
  <si>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</si>
  <si>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</si>
  <si>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</si>
  <si>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</si>
  <si>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</si>
  <si>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</si>
  <si>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</si>
  <si>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</si>
  <si>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</si>
  <si>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</si>
  <si>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</si>
  <si>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</si>
  <si>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</si>
  <si>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</si>
  <si>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</si>
  <si>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</si>
  <si>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</si>
  <si>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</si>
  <si>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</si>
  <si>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</si>
  <si>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</si>
  <si>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</si>
  <si>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</si>
  <si>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</si>
  <si>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</si>
  <si>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</si>
  <si>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</si>
  <si>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</si>
  <si>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</si>
  <si>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</si>
  <si>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</si>
  <si>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</si>
  <si>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</si>
  <si>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</si>
  <si>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</si>
  <si>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</si>
  <si>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</si>
  <si>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</si>
  <si>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</si>
  <si>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</si>
  <si>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</si>
  <si>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</si>
  <si>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</si>
  <si>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</si>
  <si>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</si>
  <si>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</si>
  <si>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</si>
  <si>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</si>
  <si>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</si>
  <si>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</si>
  <si>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</si>
  <si>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</si>
  <si>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</si>
  <si>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</si>
  <si>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</si>
  <si>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</si>
  <si>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</si>
  <si>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</si>
  <si>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</si>
  <si>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</si>
  <si>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</si>
  <si>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</si>
  <si>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</si>
  <si>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</si>
  <si>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</si>
  <si>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</si>
  <si>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</si>
  <si>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</si>
  <si>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</si>
  <si>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</si>
  <si>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</si>
  <si>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</si>
  <si>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</si>
  <si>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</si>
  <si>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</si>
  <si>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</si>
  <si>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</si>
  <si>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</si>
  <si>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</si>
  <si>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</si>
  <si>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</si>
  <si>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</si>
  <si>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</si>
  <si>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</si>
  <si>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</si>
  <si>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</si>
  <si>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</si>
  <si>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</si>
  <si>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</si>
  <si>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</si>
  <si>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</si>
  <si>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</si>
  <si>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</si>
  <si>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</si>
  <si>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</si>
  <si>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</si>
  <si>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</si>
  <si>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</si>
  <si>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</si>
  <si>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</si>
  <si>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</si>
  <si>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</si>
  <si>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</si>
  <si>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</si>
  <si>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</si>
  <si>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</si>
  <si>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</si>
  <si>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</si>
  <si>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</si>
  <si>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</si>
  <si>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</si>
  <si>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</si>
  <si>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</si>
  <si>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</si>
  <si>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</si>
  <si>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</si>
  <si>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</si>
  <si>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</si>
  <si>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</si>
  <si>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</si>
  <si>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</si>
  <si>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</si>
  <si>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</si>
  <si>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</si>
  <si>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</si>
  <si>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</si>
  <si>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</si>
  <si>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</si>
  <si>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</si>
  <si>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</si>
  <si>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</si>
  <si>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</si>
  <si>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</si>
  <si>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</si>
  <si>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</si>
  <si>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</si>
  <si>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</si>
  <si>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</si>
  <si>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</si>
  <si>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</si>
  <si>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</si>
  <si>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</si>
  <si>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</si>
  <si>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</si>
  <si>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</si>
  <si>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</si>
  <si>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</si>
  <si>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</si>
  <si>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</si>
  <si>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</si>
  <si>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</si>
  <si>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</si>
  <si>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</si>
  <si>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</si>
  <si>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</si>
  <si>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</si>
  <si>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</si>
  <si>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</si>
  <si>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</si>
  <si>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</si>
  <si>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</si>
  <si>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</si>
  <si>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</si>
  <si>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</si>
  <si>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</si>
  <si>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</si>
  <si>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</si>
  <si>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</si>
  <si>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</si>
  <si>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</si>
  <si>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</si>
  <si>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</si>
  <si>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</si>
  <si>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</si>
  <si>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</si>
  <si>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</si>
  <si>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</si>
  <si>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</si>
  <si>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</si>
  <si>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</si>
  <si>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</si>
  <si>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</si>
  <si>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</si>
  <si>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</si>
  <si>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</si>
  <si>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</si>
  <si>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</si>
  <si>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</si>
  <si>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</si>
  <si>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</si>
  <si>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</si>
  <si>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</si>
  <si>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</si>
  <si>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</si>
  <si>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</si>
  <si>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</si>
  <si>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</si>
  <si>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</si>
  <si>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</si>
  <si>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</si>
  <si>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</si>
  <si>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</si>
  <si>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</si>
  <si>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</si>
  <si>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</si>
  <si>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</si>
  <si>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</si>
  <si>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</si>
  <si>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</si>
  <si>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</si>
  <si>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</si>
  <si>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</si>
  <si>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</si>
  <si>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</si>
  <si>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</si>
  <si>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</si>
  <si>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</si>
  <si>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</si>
  <si>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</si>
  <si>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</si>
  <si>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</si>
  <si>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</si>
  <si>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</si>
  <si>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</si>
  <si>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</si>
  <si>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</si>
  <si>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</si>
  <si>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</si>
  <si>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</si>
  <si>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</si>
  <si>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</si>
  <si>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</si>
  <si>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</si>
  <si>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</si>
  <si>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</si>
  <si>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</si>
  <si>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</si>
  <si>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</si>
  <si>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</si>
  <si>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</si>
  <si>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</si>
  <si>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</si>
  <si>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</si>
  <si>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</si>
  <si>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</si>
  <si>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</si>
  <si>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</si>
  <si>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</si>
  <si>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</si>
  <si>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</si>
  <si>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</si>
  <si>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</si>
  <si>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</si>
  <si>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</si>
  <si>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</si>
  <si>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</si>
  <si>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</si>
  <si>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</si>
  <si>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</si>
  <si>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</si>
  <si>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</si>
  <si>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</si>
  <si>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</si>
  <si>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</si>
  <si>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</si>
  <si>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</si>
  <si>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</si>
  <si>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</si>
  <si>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</si>
  <si>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</si>
  <si>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</si>
  <si>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</si>
  <si>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</si>
  <si>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</si>
  <si>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</si>
  <si>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</si>
  <si>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</si>
  <si>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</si>
  <si>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</si>
  <si>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</si>
  <si>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</si>
  <si>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</si>
  <si>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</si>
  <si>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</si>
  <si>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</si>
  <si>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</si>
  <si>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</si>
  <si>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</si>
  <si>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</si>
  <si>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</si>
  <si>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</si>
  <si>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</si>
  <si>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</si>
  <si>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</si>
  <si>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</si>
  <si>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</si>
  <si>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</si>
  <si>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</si>
  <si>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</si>
  <si>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</si>
  <si>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</si>
  <si>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</si>
  <si>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</si>
  <si>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</si>
  <si>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</si>
  <si>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</si>
  <si>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</si>
  <si>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</si>
  <si>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</si>
  <si>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</si>
  <si>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</si>
  <si>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</si>
  <si>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</si>
  <si>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</si>
  <si>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</si>
  <si>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</si>
  <si>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</si>
  <si>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</si>
  <si>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</si>
  <si>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</si>
  <si>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</si>
  <si>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</si>
  <si>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</si>
  <si>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</si>
  <si>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</si>
  <si>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</si>
  <si>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</si>
  <si>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</si>
  <si>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</si>
  <si>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</si>
  <si>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</si>
  <si>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</si>
  <si>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</si>
  <si>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</si>
  <si>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</si>
  <si>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</si>
  <si>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</si>
  <si>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</si>
  <si>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</si>
  <si>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</si>
  <si>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</si>
  <si>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</si>
  <si>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</si>
  <si>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</si>
  <si>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</si>
  <si>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</si>
  <si>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</si>
  <si>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</si>
  <si>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</si>
  <si>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</si>
  <si>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</si>
  <si>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</si>
  <si>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</si>
  <si>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</si>
  <si>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</si>
  <si>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</si>
  <si>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</si>
  <si>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</si>
  <si>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</si>
  <si>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</si>
  <si>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</si>
  <si>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</si>
  <si>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</si>
  <si>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</si>
  <si>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</si>
  <si>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</si>
  <si>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</si>
  <si>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</si>
  <si>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</si>
  <si>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</si>
  <si>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</si>
  <si>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</si>
  <si>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</si>
  <si>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</si>
  <si>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</si>
  <si>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</si>
  <si>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</si>
  <si>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</si>
  <si>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</si>
  <si>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</si>
  <si>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</si>
  <si>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</si>
  <si>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</si>
  <si>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</si>
  <si>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</si>
  <si>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</si>
  <si>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</si>
  <si>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</si>
  <si>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</si>
  <si>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</si>
  <si>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</si>
  <si>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</si>
  <si>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</si>
  <si>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</si>
  <si>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</si>
  <si>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</si>
  <si>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</si>
  <si>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</si>
  <si>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</si>
  <si>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</si>
  <si>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</si>
  <si>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</si>
  <si>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</si>
  <si>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</si>
  <si>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</si>
  <si>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</si>
  <si>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</si>
  <si>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</si>
  <si>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</si>
  <si>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</si>
  <si>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</si>
  <si>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</si>
  <si>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</si>
  <si>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</si>
  <si>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</si>
  <si>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</si>
  <si>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</si>
  <si>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</si>
  <si>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</si>
  <si>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</si>
  <si>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</si>
  <si>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</si>
  <si>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</si>
  <si>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</si>
  <si>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</si>
  <si>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</si>
  <si>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</si>
  <si>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</si>
  <si>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</si>
  <si>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</si>
  <si>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</si>
  <si>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</si>
  <si>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</si>
  <si>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</si>
  <si>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</si>
  <si>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</si>
  <si>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</si>
  <si>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</si>
  <si>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</si>
  <si>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</si>
  <si>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</si>
  <si>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</si>
  <si>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</si>
  <si>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</si>
  <si>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</si>
  <si>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</si>
  <si>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</si>
  <si>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</si>
  <si>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</si>
  <si>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</si>
  <si>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</si>
  <si>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</si>
  <si>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</si>
  <si>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</si>
  <si>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</si>
  <si>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</si>
  <si>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</si>
  <si>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</si>
  <si>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</si>
  <si>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</si>
  <si>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</si>
  <si>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</si>
  <si>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</si>
  <si>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</si>
  <si>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</si>
  <si>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</si>
  <si>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</si>
  <si>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</si>
  <si>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</si>
  <si>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</si>
  <si>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</si>
  <si>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</si>
  <si>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</si>
  <si>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</si>
  <si>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</si>
  <si>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</si>
  <si>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</si>
  <si>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</si>
  <si>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</si>
  <si>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</si>
  <si>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</si>
  <si>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</si>
  <si>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</si>
  <si>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</si>
  <si>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</si>
  <si>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</si>
  <si>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</si>
  <si>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</si>
  <si>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</si>
  <si>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</si>
  <si>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</si>
  <si>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</si>
  <si>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</si>
  <si>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</si>
  <si>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</si>
  <si>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</si>
  <si>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</si>
  <si>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</si>
  <si>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</si>
  <si>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</si>
  <si>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</si>
  <si>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</si>
  <si>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</si>
  <si>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</si>
  <si>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</si>
  <si>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</si>
  <si>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</si>
  <si>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</si>
  <si>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</si>
  <si>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</si>
  <si>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</si>
  <si>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</si>
  <si>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</si>
  <si>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</si>
  <si>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</si>
  <si>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</si>
  <si>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</si>
  <si>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</si>
  <si>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</si>
  <si>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</si>
  <si>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</si>
  <si>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</si>
  <si>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</si>
  <si>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</si>
  <si>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</si>
  <si>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</si>
  <si>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</si>
  <si>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</si>
  <si>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</si>
  <si>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</si>
  <si>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</si>
  <si>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</si>
  <si>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</si>
  <si>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</si>
  <si>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</si>
  <si>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</si>
  <si>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</si>
  <si>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</si>
  <si>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</si>
  <si>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</si>
  <si>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</si>
  <si>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</si>
  <si>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</si>
  <si>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</si>
  <si>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</si>
  <si>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</si>
  <si>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</si>
  <si>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</si>
  <si>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</si>
  <si>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</si>
  <si>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</si>
  <si>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</si>
  <si>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</si>
  <si>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</si>
  <si>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</si>
  <si>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</si>
  <si>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</si>
  <si>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</si>
  <si>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</si>
  <si>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</si>
  <si>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</si>
  <si>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</si>
  <si>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</si>
  <si>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</si>
  <si>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</si>
  <si>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</si>
  <si>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</si>
  <si>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</si>
  <si>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</si>
  <si>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</si>
  <si>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</si>
  <si>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</si>
  <si>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</si>
  <si>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</si>
  <si>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</si>
  <si>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</si>
  <si>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</si>
  <si>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</si>
  <si>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</si>
  <si>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</si>
  <si>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</si>
  <si>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</si>
  <si>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</si>
  <si>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</si>
  <si>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</si>
  <si>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</si>
  <si>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</si>
  <si>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</si>
  <si>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</si>
  <si>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</si>
  <si>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</si>
  <si>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</si>
  <si>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</si>
  <si>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</si>
  <si>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</si>
  <si>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</si>
  <si>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</si>
  <si>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</si>
  <si>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</si>
  <si>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</si>
  <si>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</si>
  <si>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</si>
  <si>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</si>
  <si>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</si>
  <si>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</si>
  <si>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</si>
  <si>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</si>
  <si>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</si>
  <si>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</si>
  <si>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</si>
  <si>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</si>
  <si>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</si>
  <si>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</si>
  <si>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</si>
  <si>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</si>
  <si>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</si>
  <si>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</si>
  <si>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</si>
  <si>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</si>
  <si>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</si>
  <si>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</si>
  <si>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</si>
  <si>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</si>
  <si>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</si>
  <si>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</si>
  <si>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</si>
  <si>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</si>
  <si>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</si>
  <si>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</si>
  <si>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</si>
  <si>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</si>
  <si>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</si>
  <si>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</si>
  <si>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</si>
  <si>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</si>
  <si>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</si>
  <si>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</si>
  <si>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</si>
  <si>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</si>
  <si>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</si>
  <si>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</si>
  <si>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</si>
  <si>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</si>
  <si>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</si>
  <si>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</si>
  <si>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</si>
  <si>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</si>
  <si>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</si>
  <si>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</si>
  <si>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</si>
  <si>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</si>
  <si>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</si>
  <si>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</si>
  <si>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</si>
  <si>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</si>
  <si>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</si>
  <si>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</si>
  <si>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</si>
  <si>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</si>
  <si>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</si>
  <si>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</si>
  <si>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</si>
  <si>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</si>
  <si>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</si>
  <si>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</si>
  <si>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</si>
  <si>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</si>
  <si>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</si>
  <si>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</si>
  <si>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</si>
  <si>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</si>
  <si>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</si>
  <si>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</si>
  <si>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</si>
  <si>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</si>
  <si>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</si>
  <si>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</si>
  <si>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</si>
  <si>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</si>
  <si>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</si>
  <si>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</si>
  <si>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</si>
  <si>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</si>
  <si>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</si>
  <si>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</si>
  <si>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</si>
  <si>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</si>
  <si>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</si>
  <si>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</si>
  <si>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</si>
  <si>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</si>
  <si>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</si>
  <si>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</si>
  <si>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</si>
  <si>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</si>
  <si>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</si>
  <si>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</si>
  <si>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</si>
  <si>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</si>
  <si>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</si>
  <si>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</si>
  <si>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</si>
  <si>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</si>
  <si>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</si>
  <si>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</si>
  <si>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</si>
  <si>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</si>
  <si>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</si>
  <si>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</si>
  <si>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</si>
  <si>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</si>
  <si>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</si>
  <si>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</si>
  <si>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</si>
  <si>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</si>
  <si>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</si>
  <si>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</si>
  <si>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</si>
  <si>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</si>
  <si>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</si>
  <si>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</si>
  <si>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</si>
  <si>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</si>
  <si>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</si>
  <si>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</si>
  <si>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</si>
  <si>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</si>
  <si>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</si>
  <si>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</si>
  <si>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</si>
  <si>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</si>
  <si>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</si>
  <si>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</si>
  <si>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</si>
  <si>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</si>
  <si>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</si>
  <si>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</si>
  <si>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</si>
  <si>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</si>
  <si>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</si>
  <si>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</si>
  <si>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</si>
  <si>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</si>
  <si>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</si>
  <si>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</si>
  <si>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</si>
  <si>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</si>
  <si>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</si>
  <si>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</si>
  <si>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</si>
  <si>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</si>
  <si>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</si>
  <si>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</si>
  <si>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</si>
  <si>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</si>
  <si>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</si>
  <si>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</si>
  <si>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</si>
  <si>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</si>
  <si>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</si>
  <si>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</si>
  <si>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</si>
  <si>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</si>
  <si>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</si>
  <si>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</si>
  <si>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</si>
  <si>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</si>
  <si>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</si>
  <si>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</si>
  <si>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</si>
  <si>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</si>
  <si>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</si>
  <si>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</si>
  <si>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</si>
  <si>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</si>
  <si>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</si>
  <si>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</si>
  <si>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</si>
  <si>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</si>
  <si>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</si>
  <si>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</si>
  <si>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</si>
  <si>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</si>
  <si>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</si>
  <si>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</si>
  <si>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</si>
  <si>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</si>
  <si>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</si>
  <si>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</si>
  <si>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</si>
  <si>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</si>
  <si>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</si>
  <si>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</si>
  <si>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</si>
  <si>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</si>
  <si>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</si>
  <si>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</si>
  <si>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</si>
  <si>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</si>
  <si>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</si>
  <si>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</si>
  <si>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</si>
  <si>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</si>
  <si>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</si>
  <si>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</si>
  <si>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</si>
  <si>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</si>
  <si>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</si>
  <si>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</si>
  <si>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</si>
  <si>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</si>
  <si>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</si>
  <si>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</si>
  <si>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</si>
  <si>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</si>
  <si>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</si>
  <si>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</si>
  <si>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</si>
  <si>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</si>
  <si>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</si>
  <si>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</si>
  <si>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</si>
  <si>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</si>
  <si>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</si>
  <si>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</si>
  <si>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</si>
  <si>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</si>
  <si>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</si>
  <si>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</si>
  <si>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</si>
  <si>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</si>
  <si>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</si>
  <si>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</si>
  <si>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</si>
  <si>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</si>
  <si>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</si>
  <si>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</si>
  <si>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</si>
  <si>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</si>
  <si>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</si>
  <si>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</si>
  <si>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</si>
  <si>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</si>
  <si>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</si>
  <si>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</si>
  <si>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</si>
  <si>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</si>
  <si>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</si>
  <si>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</si>
  <si>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</si>
  <si>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</si>
  <si>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</si>
  <si>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</si>
  <si>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</si>
  <si>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</si>
  <si>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</si>
  <si>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</si>
  <si>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</si>
  <si>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</si>
  <si>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</si>
  <si>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</si>
  <si>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</si>
  <si>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</si>
  <si>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</si>
  <si>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</si>
  <si>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</si>
  <si>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</si>
  <si>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</si>
  <si>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</si>
  <si>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</si>
  <si>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</si>
  <si>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</si>
  <si>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</si>
  <si>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</si>
  <si>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</si>
  <si>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</si>
  <si>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</si>
  <si>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</si>
  <si>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</si>
  <si>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</si>
  <si>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</si>
  <si>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</si>
  <si>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</si>
  <si>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</si>
  <si>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</si>
  <si>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</si>
  <si>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</si>
  <si>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</si>
  <si>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</si>
  <si>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</si>
  <si>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</si>
  <si>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</si>
  <si>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</si>
  <si>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</si>
  <si>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</si>
  <si>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</si>
  <si>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</si>
  <si>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</si>
  <si>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</si>
  <si>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</si>
  <si>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</si>
  <si>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</si>
  <si>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</si>
  <si>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</si>
  <si>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</si>
  <si>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</si>
  <si>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</si>
  <si>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</si>
  <si>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</si>
  <si>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</si>
  <si>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</si>
  <si>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</si>
  <si>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</si>
  <si>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</si>
  <si>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</si>
  <si>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</si>
  <si>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</si>
  <si>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</si>
  <si>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</si>
  <si>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</si>
  <si>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</si>
  <si>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</si>
  <si>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</si>
  <si>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</si>
  <si>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</si>
  <si>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</si>
  <si>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</si>
  <si>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</si>
  <si>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</si>
  <si>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</si>
  <si>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</si>
  <si>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</si>
  <si>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</si>
  <si>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</si>
  <si>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</si>
  <si>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</si>
  <si>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</si>
  <si>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</si>
  <si>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</si>
  <si>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</si>
  <si>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</si>
  <si>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</si>
  <si>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</si>
  <si>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</si>
  <si>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</si>
  <si>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</si>
  <si>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</si>
  <si>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</si>
  <si>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</si>
  <si>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</si>
  <si>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</si>
  <si>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</si>
  <si>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</si>
  <si>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</si>
  <si>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</si>
  <si>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</si>
  <si>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</si>
  <si>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</si>
  <si>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</si>
  <si>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</si>
  <si>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</si>
  <si>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</si>
  <si>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</si>
  <si>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</si>
  <si>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</si>
  <si>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</si>
  <si>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</si>
  <si>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</si>
  <si>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</si>
  <si>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</si>
  <si>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</si>
  <si>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</si>
  <si>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</si>
  <si>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</si>
  <si>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</si>
  <si>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</si>
  <si>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</si>
  <si>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</si>
  <si>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</si>
  <si>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</si>
  <si>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</si>
  <si>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</si>
  <si>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</si>
  <si>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</si>
  <si>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</si>
  <si>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</si>
  <si>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</si>
  <si>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</si>
  <si>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</si>
  <si>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</si>
  <si>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</si>
  <si>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</si>
  <si>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</si>
  <si>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</si>
  <si>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</si>
  <si>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</si>
  <si>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</si>
  <si>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</si>
  <si>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</si>
  <si>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</si>
  <si>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</si>
  <si>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</si>
  <si>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</si>
  <si>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</si>
  <si>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</si>
  <si>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</si>
  <si>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</si>
  <si>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</si>
  <si>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</si>
  <si>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</si>
  <si>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</si>
  <si>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</si>
  <si>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</si>
  <si>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</si>
  <si>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</si>
  <si>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</si>
  <si>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</si>
  <si>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</si>
  <si>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</si>
  <si>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</si>
  <si>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</si>
  <si>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</si>
  <si>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</si>
  <si>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</si>
  <si>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</si>
  <si>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</si>
  <si>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</si>
  <si>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</si>
  <si>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</si>
  <si>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</si>
  <si>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</si>
  <si>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</si>
  <si>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</si>
  <si>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</si>
  <si>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</si>
  <si>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</si>
  <si>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</si>
  <si>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</si>
  <si>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</si>
  <si>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</si>
  <si>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</si>
  <si>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</si>
  <si>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</si>
  <si>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</si>
  <si>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</si>
  <si>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</si>
  <si>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</si>
  <si>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</si>
  <si>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</si>
  <si>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</si>
  <si>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</si>
  <si>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</si>
  <si>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</si>
  <si>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</si>
  <si>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</si>
  <si>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</si>
  <si>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</si>
  <si>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</si>
  <si>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</si>
  <si>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</si>
  <si>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</si>
  <si>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</si>
  <si>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</si>
  <si>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</si>
  <si>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</si>
  <si>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</si>
  <si>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</si>
  <si>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</si>
  <si>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</si>
  <si>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</si>
  <si>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</si>
  <si>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</si>
  <si>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</si>
  <si>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</si>
  <si>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</si>
  <si>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</si>
  <si>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</si>
  <si>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</si>
  <si>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</si>
  <si>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</si>
  <si>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</si>
  <si>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</si>
  <si>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</si>
  <si>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</si>
  <si>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</si>
  <si>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</si>
  <si>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</si>
  <si>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</si>
  <si>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</si>
  <si>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</si>
  <si>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</si>
  <si>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</si>
  <si>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</si>
  <si>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</si>
  <si>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</si>
  <si>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</si>
  <si>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</si>
  <si>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</si>
  <si>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</si>
  <si>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</si>
  <si>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</si>
  <si>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</si>
  <si>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</si>
  <si>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</si>
  <si>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</si>
  <si>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</si>
  <si>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</si>
  <si>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</si>
  <si>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</si>
  <si>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</si>
  <si>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</si>
  <si>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</si>
  <si>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</si>
  <si>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</si>
  <si>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</si>
  <si>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</si>
  <si>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</si>
  <si>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</si>
  <si>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</si>
  <si>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</si>
  <si>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</si>
  <si>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</si>
  <si>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</si>
  <si>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</si>
  <si>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</si>
  <si>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</si>
  <si>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</si>
  <si>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</si>
  <si>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</si>
  <si>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</si>
  <si>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</si>
  <si>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</si>
  <si>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</si>
  <si>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</si>
  <si>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</si>
  <si>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</si>
  <si>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</si>
  <si>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</si>
  <si>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</si>
  <si>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</si>
  <si>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</si>
  <si>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</si>
  <si>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</si>
  <si>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</si>
  <si>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</si>
  <si>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</si>
  <si>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</si>
  <si>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</si>
  <si>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</si>
  <si>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</si>
  <si>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</si>
  <si>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</si>
  <si>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</si>
  <si>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</si>
  <si>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</si>
  <si>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</si>
  <si>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</si>
  <si>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</si>
  <si>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</si>
  <si>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</si>
  <si>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</si>
  <si>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</si>
  <si>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</si>
  <si>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</si>
  <si>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</si>
  <si>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</si>
  <si>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</si>
  <si>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</si>
  <si>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</si>
  <si>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</si>
  <si>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</si>
  <si>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</si>
  <si>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</si>
  <si>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</si>
  <si>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</si>
  <si>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</si>
  <si>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</si>
  <si>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</si>
  <si>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</si>
  <si>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</si>
  <si>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</si>
  <si>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</si>
  <si>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</si>
  <si>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</si>
  <si>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</si>
  <si>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</si>
  <si>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</si>
  <si>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</si>
  <si>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</si>
  <si>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</si>
  <si>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</si>
  <si>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</si>
  <si>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</si>
  <si>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</si>
  <si>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</si>
  <si>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</si>
  <si>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</si>
  <si>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</si>
  <si>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</si>
  <si>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</si>
  <si>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</si>
  <si>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</si>
  <si>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</si>
  <si>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</si>
  <si>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</si>
  <si>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</si>
  <si>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</si>
  <si>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</si>
  <si>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</si>
  <si>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</si>
  <si>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</si>
  <si>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</si>
  <si>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</si>
  <si>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</si>
  <si>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</si>
  <si>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</si>
  <si>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</si>
  <si>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</si>
  <si>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</si>
  <si>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</si>
  <si>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</si>
  <si>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</si>
  <si>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</si>
  <si>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</si>
  <si>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</si>
  <si>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</si>
  <si>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</si>
  <si>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</si>
  <si>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</si>
  <si>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</si>
  <si>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</si>
  <si>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</si>
  <si>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</si>
  <si>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</si>
  <si>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</si>
  <si>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</si>
  <si>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</si>
  <si>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</si>
  <si>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</si>
  <si>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</si>
  <si>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</si>
  <si>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</si>
  <si>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</si>
  <si>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</si>
  <si>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</si>
  <si>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</si>
  <si>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</si>
  <si>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</si>
  <si>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</si>
  <si>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</si>
  <si>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</si>
  <si>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</si>
  <si>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</si>
  <si>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</si>
  <si>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</si>
  <si>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</si>
  <si>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</si>
  <si>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</si>
  <si>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</si>
  <si>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</si>
  <si>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</si>
  <si>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</si>
  <si>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</si>
  <si>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</si>
  <si>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</si>
  <si>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</si>
  <si>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</si>
  <si>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</si>
  <si>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</si>
  <si>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</si>
  <si>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</si>
  <si>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</si>
  <si>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</si>
  <si>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</si>
  <si>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</si>
  <si>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</si>
  <si>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</si>
  <si>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</si>
  <si>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</si>
  <si>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</si>
  <si>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</si>
  <si>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</si>
  <si>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</si>
  <si>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</si>
  <si>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</si>
  <si>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</si>
  <si>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</si>
  <si>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</si>
  <si>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</si>
  <si>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</si>
  <si>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</si>
  <si>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</si>
  <si>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</si>
  <si>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</si>
  <si>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</si>
  <si>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</si>
  <si>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</si>
  <si>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</si>
  <si>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</si>
  <si>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</si>
  <si>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</si>
  <si>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</si>
  <si>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</si>
  <si>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</si>
  <si>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</si>
  <si>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</si>
  <si>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</si>
  <si>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</si>
  <si>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</si>
  <si>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</si>
  <si>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</si>
  <si>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</si>
  <si>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</si>
  <si>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</si>
  <si>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</si>
  <si>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</si>
  <si>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</si>
  <si>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</si>
  <si>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</si>
  <si>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</si>
  <si>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</si>
  <si>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</si>
  <si>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</si>
  <si>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</si>
  <si>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</si>
  <si>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</si>
  <si>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</si>
  <si>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</si>
  <si>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</si>
  <si>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</si>
  <si>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</si>
  <si>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</si>
  <si>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</si>
  <si>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</si>
  <si>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</si>
  <si>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</si>
  <si>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</si>
  <si>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</si>
  <si>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</si>
  <si>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</si>
  <si>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</si>
  <si>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</si>
  <si>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</si>
  <si>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</si>
  <si>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</si>
  <si>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</si>
  <si>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</si>
  <si>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</si>
  <si>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</si>
  <si>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</si>
  <si>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</si>
  <si>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</si>
  <si>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</si>
  <si>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</si>
  <si>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</si>
  <si>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</si>
  <si>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</si>
  <si>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</si>
  <si>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</si>
  <si>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</si>
  <si>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</si>
  <si>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</si>
  <si>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</si>
  <si>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</si>
  <si>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</si>
  <si>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</si>
  <si>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</si>
  <si>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</si>
  <si>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</si>
  <si>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</si>
  <si>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</si>
  <si>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</si>
  <si>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</si>
  <si>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</si>
  <si>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</si>
  <si>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</si>
  <si>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</si>
  <si>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</si>
  <si>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</si>
  <si>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</si>
  <si>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</si>
  <si>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</si>
  <si>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</si>
  <si>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</si>
  <si>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</si>
  <si>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</si>
  <si>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</si>
  <si>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</si>
  <si>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</si>
  <si>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</si>
  <si>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</si>
  <si>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</si>
  <si>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</si>
  <si>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</si>
  <si>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</si>
  <si>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</si>
  <si>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</si>
  <si>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</si>
  <si>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</si>
  <si>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</si>
  <si>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</si>
  <si>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</si>
  <si>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</si>
  <si>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</si>
  <si>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</si>
  <si>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</si>
  <si>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</si>
  <si>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</si>
  <si>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</si>
  <si>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</si>
  <si>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</si>
  <si>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</si>
  <si>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</si>
  <si>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</si>
  <si>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</si>
  <si>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</si>
  <si>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</si>
  <si>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</si>
  <si>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</si>
  <si>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</si>
  <si>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</si>
  <si>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</si>
  <si>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</si>
  <si>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</si>
  <si>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</si>
  <si>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</si>
  <si>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</si>
  <si>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</si>
  <si>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</si>
  <si>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</si>
  <si>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</si>
  <si>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</si>
  <si>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</si>
  <si>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</si>
  <si>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</si>
  <si>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</si>
  <si>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</si>
  <si>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</si>
  <si>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</si>
  <si>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</si>
  <si>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</si>
  <si>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</si>
  <si>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</si>
  <si>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</si>
  <si>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</si>
  <si>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</si>
  <si>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</si>
  <si>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</si>
  <si>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</si>
  <si>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</si>
  <si>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</si>
  <si>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</si>
  <si>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</si>
  <si>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</si>
  <si>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</si>
  <si>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</si>
  <si>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</si>
  <si>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</si>
  <si>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</si>
  <si>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</si>
  <si>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</si>
  <si>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</si>
  <si>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</si>
  <si>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</si>
  <si>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</si>
  <si>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</si>
  <si>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</si>
  <si>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</si>
  <si>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</si>
  <si>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</si>
  <si>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</si>
  <si>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</si>
  <si>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</si>
  <si>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</si>
  <si>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</si>
  <si>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</si>
  <si>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</si>
  <si>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</si>
  <si>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</si>
  <si>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</si>
  <si>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</si>
  <si>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</si>
  <si>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</si>
  <si>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</si>
  <si>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</si>
  <si>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</si>
  <si>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</si>
  <si>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</si>
  <si>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</si>
  <si>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</si>
  <si>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</si>
  <si>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</si>
  <si>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</si>
  <si>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</si>
  <si>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</si>
  <si>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</si>
  <si>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</si>
  <si>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</si>
  <si>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</si>
  <si>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</si>
  <si>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</si>
  <si>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</si>
  <si>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</si>
  <si>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</si>
  <si>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</si>
  <si>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</si>
  <si>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</si>
  <si>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</si>
  <si>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</si>
  <si>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</si>
  <si>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</si>
  <si>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</si>
  <si>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</si>
  <si>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</si>
  <si>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</si>
  <si>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</si>
  <si>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</si>
  <si>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</si>
  <si>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</si>
  <si>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</si>
  <si>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</si>
  <si>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</si>
  <si>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</si>
  <si>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</si>
  <si>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</si>
  <si>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</si>
  <si>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</si>
  <si>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</si>
  <si>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</si>
  <si>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</si>
  <si>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</si>
  <si>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</si>
  <si>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</si>
  <si>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</si>
  <si>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</si>
  <si>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</si>
  <si>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</si>
  <si>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</si>
  <si>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</si>
  <si>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</si>
  <si>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</si>
  <si>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</si>
  <si>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</si>
  <si>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</si>
  <si>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</si>
  <si>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</si>
  <si>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</si>
  <si>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</si>
  <si>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</si>
  <si>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</si>
  <si>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</si>
  <si>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</si>
  <si>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</si>
  <si>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</si>
  <si>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</si>
  <si>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</si>
  <si>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</si>
  <si>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</si>
  <si>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</si>
  <si>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</si>
  <si>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</si>
  <si>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</si>
  <si>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</si>
  <si>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</si>
  <si>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</si>
  <si>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</si>
  <si>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</si>
  <si>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</si>
  <si>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</si>
  <si>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</si>
  <si>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</si>
  <si>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</si>
  <si>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</si>
  <si>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</si>
  <si>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</si>
  <si>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</si>
  <si>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</si>
  <si>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</si>
  <si>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</si>
  <si>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</si>
  <si>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</si>
  <si>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</si>
  <si>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</si>
  <si>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</si>
  <si>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</si>
  <si>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</si>
  <si>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</si>
  <si>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</si>
  <si>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</si>
  <si>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</si>
  <si>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</si>
  <si>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</si>
  <si>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</si>
  <si>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</si>
  <si>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</si>
  <si>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</si>
  <si>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</si>
  <si>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</si>
  <si>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</si>
  <si>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</si>
  <si>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</si>
  <si>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</si>
  <si>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</si>
  <si>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</si>
  <si>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</si>
  <si>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</si>
  <si>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</si>
  <si>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</si>
  <si>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</si>
  <si>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</si>
  <si>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</si>
  <si>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</si>
  <si>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</si>
  <si>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</si>
  <si>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</si>
  <si>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</si>
  <si>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</si>
  <si>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</si>
  <si>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</si>
  <si>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</si>
  <si>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</si>
  <si>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</si>
  <si>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</si>
  <si>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</si>
  <si>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</si>
  <si>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</si>
  <si>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</si>
  <si>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</si>
  <si>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</si>
  <si>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</si>
  <si>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</si>
  <si>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</si>
  <si>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</si>
  <si>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</si>
  <si>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</si>
  <si>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</si>
  <si>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</si>
  <si>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</si>
  <si>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</si>
  <si>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</si>
  <si>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</si>
  <si>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</si>
  <si>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</si>
  <si>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</si>
  <si>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</si>
  <si>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</si>
  <si>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</si>
  <si>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</si>
  <si>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</si>
  <si>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</si>
  <si>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</si>
  <si>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</si>
  <si>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</si>
  <si>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</si>
  <si>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</si>
  <si>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</si>
  <si>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</si>
  <si>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</si>
  <si>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</si>
  <si>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</si>
  <si>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</si>
  <si>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</si>
  <si>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</si>
  <si>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</si>
  <si>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</si>
  <si>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</si>
  <si>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</si>
  <si>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</si>
  <si>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</si>
  <si>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</si>
  <si>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</si>
  <si>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</si>
  <si>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</si>
  <si>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</si>
  <si>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</si>
  <si>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</si>
  <si>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</si>
  <si>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</si>
  <si>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</si>
  <si>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</si>
  <si>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</si>
  <si>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</si>
  <si>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</si>
  <si>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</si>
  <si>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</si>
  <si>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</si>
  <si>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</si>
  <si>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</si>
  <si>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</si>
  <si>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</si>
  <si>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</si>
  <si>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</si>
  <si>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</si>
  <si>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</si>
  <si>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</si>
  <si>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</si>
  <si>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</si>
  <si>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</si>
  <si>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</si>
  <si>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</si>
  <si>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</si>
  <si>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</si>
  <si>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</si>
  <si>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</si>
  <si>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</si>
  <si>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</si>
  <si>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</si>
  <si>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</si>
  <si>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</si>
  <si>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</si>
  <si>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</si>
  <si>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</si>
  <si>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</si>
  <si>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</si>
  <si>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</si>
  <si>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</si>
  <si>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</si>
  <si>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</si>
  <si>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</si>
  <si>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</si>
  <si>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</si>
  <si>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</si>
  <si>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</si>
  <si>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</si>
  <si>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</si>
  <si>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</si>
  <si>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</si>
  <si>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</si>
  <si>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</si>
  <si>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</si>
  <si>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</si>
  <si>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</si>
  <si>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</si>
  <si>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</si>
  <si>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</si>
  <si>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</si>
  <si>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</si>
  <si>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</si>
  <si>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</si>
  <si>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</si>
  <si>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</si>
  <si>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</si>
  <si>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</si>
  <si>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</si>
  <si>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</si>
  <si>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</si>
  <si>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</si>
  <si>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</si>
  <si>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</si>
  <si>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</si>
  <si>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</si>
  <si>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</si>
  <si>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</si>
  <si>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</si>
  <si>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</si>
  <si>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</si>
  <si>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</si>
  <si>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</si>
  <si>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</si>
  <si>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</si>
  <si>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</si>
  <si>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</si>
  <si>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</si>
  <si>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</si>
  <si>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</si>
  <si>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</si>
  <si>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</si>
  <si>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</si>
  <si>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</si>
  <si>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</si>
  <si>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</si>
  <si>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</si>
  <si>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</si>
  <si>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</si>
  <si>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</si>
  <si>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</si>
  <si>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</si>
  <si>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</si>
  <si>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</si>
  <si>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</si>
  <si>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</si>
  <si>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</si>
  <si>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</si>
  <si>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</si>
  <si>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</si>
  <si>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</si>
  <si>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</si>
  <si>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</si>
  <si>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</si>
  <si>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</si>
  <si>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</si>
  <si>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</si>
  <si>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</si>
  <si>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</si>
  <si>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</si>
  <si>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</si>
  <si>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</si>
  <si>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</si>
  <si>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</si>
  <si>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</si>
  <si>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</si>
  <si>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</si>
  <si>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</si>
  <si>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</si>
  <si>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</si>
  <si>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</si>
  <si>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</si>
  <si>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</si>
  <si>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</si>
  <si>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</si>
  <si>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</si>
  <si>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</si>
  <si>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</si>
  <si>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</si>
  <si>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</si>
  <si>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</si>
  <si>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</si>
  <si>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</si>
  <si>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</si>
  <si>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</si>
  <si>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</si>
  <si>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</si>
  <si>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</si>
  <si>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</si>
  <si>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</si>
  <si>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</si>
  <si>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</si>
  <si>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</si>
  <si>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</si>
  <si>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</si>
  <si>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</si>
  <si>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</si>
  <si>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</si>
  <si>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</si>
  <si>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</si>
  <si>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</si>
  <si>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</si>
  <si>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</si>
  <si>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</si>
  <si>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</si>
  <si>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</si>
  <si>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</si>
  <si>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</si>
  <si>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</si>
  <si>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</si>
  <si>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</si>
  <si>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</si>
  <si>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</si>
  <si>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</si>
  <si>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</si>
  <si>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</si>
  <si>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</si>
  <si>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</si>
  <si>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</si>
  <si>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</si>
  <si>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</si>
  <si>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</si>
  <si>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</si>
  <si>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</si>
  <si>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</si>
  <si>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</si>
  <si>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</si>
  <si>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</si>
  <si>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</si>
  <si>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</si>
  <si>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</si>
  <si>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</si>
  <si>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</si>
  <si>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</si>
  <si>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</si>
  <si>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</si>
  <si>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</si>
  <si>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</si>
  <si>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</si>
  <si>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</si>
  <si>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</si>
  <si>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</si>
  <si>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</si>
  <si>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</si>
  <si>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</si>
  <si>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</si>
  <si>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</si>
  <si>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</si>
  <si>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</si>
  <si>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</si>
  <si>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</si>
  <si>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</si>
  <si>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</si>
  <si>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</si>
  <si>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</si>
  <si>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</si>
  <si>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</si>
  <si>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</si>
  <si>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</si>
  <si>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</si>
  <si>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</si>
  <si>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</si>
  <si>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</si>
  <si>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</si>
  <si>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</si>
  <si>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</si>
  <si>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</si>
  <si>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</si>
  <si>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</si>
  <si>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</si>
  <si>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</si>
  <si>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</si>
  <si>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</si>
  <si>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</si>
  <si>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</si>
  <si>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</si>
  <si>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</si>
  <si>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</si>
  <si>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</si>
  <si>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</si>
  <si>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</si>
  <si>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</si>
  <si>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</si>
  <si>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</si>
  <si>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</si>
  <si>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</si>
  <si>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</si>
  <si>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</si>
  <si>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</si>
  <si>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</si>
  <si>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</si>
  <si>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</si>
  <si>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</si>
  <si>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</si>
  <si>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</si>
  <si>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</si>
  <si>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</si>
  <si>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</si>
  <si>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</si>
  <si>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</si>
  <si>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</si>
  <si>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</si>
  <si>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</si>
  <si>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</si>
  <si>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</si>
  <si>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</si>
  <si>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</si>
  <si>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</si>
  <si>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</si>
  <si>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</si>
  <si>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</si>
  <si>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</si>
  <si>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</si>
  <si>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</si>
  <si>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</si>
  <si>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</si>
  <si>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</si>
  <si>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</si>
  <si>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</si>
  <si>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</si>
  <si>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</si>
  <si>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</si>
  <si>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</si>
  <si>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</si>
  <si>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</si>
  <si>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</si>
  <si>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</si>
  <si>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</si>
  <si>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</si>
  <si>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</si>
  <si>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</si>
  <si>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</si>
  <si>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</si>
  <si>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</si>
  <si>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</si>
  <si>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</si>
  <si>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</si>
  <si>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</si>
  <si>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</si>
  <si>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</si>
  <si>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</si>
  <si>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</si>
  <si>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</si>
  <si>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</si>
  <si>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</si>
  <si>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</si>
  <si>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</si>
  <si>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</si>
  <si>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</si>
  <si>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</si>
  <si>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</si>
  <si>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</si>
  <si>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</si>
  <si>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</si>
  <si>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</si>
  <si>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</si>
  <si>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</si>
  <si>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</si>
  <si>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</si>
  <si>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</si>
  <si>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</si>
  <si>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</si>
  <si>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</si>
  <si>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</si>
  <si>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</si>
  <si>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</si>
  <si>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</si>
  <si>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</si>
  <si>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</si>
  <si>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</si>
  <si>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</si>
  <si>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</si>
  <si>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</si>
  <si>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</si>
  <si>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</si>
  <si>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</si>
  <si>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</si>
  <si>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</si>
  <si>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</si>
  <si>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</si>
  <si>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</si>
  <si>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</si>
  <si>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</si>
  <si>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</si>
  <si>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</si>
  <si>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</si>
  <si>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</si>
  <si>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</si>
  <si>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</si>
  <si>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</si>
  <si>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</si>
  <si>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</si>
  <si>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</si>
  <si>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</si>
  <si>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</si>
  <si>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</si>
  <si>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</si>
  <si>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</si>
  <si>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</si>
  <si>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</si>
  <si>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</si>
  <si>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</si>
  <si>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</si>
  <si>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</si>
  <si>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</si>
  <si>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</si>
  <si>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</si>
  <si>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</si>
  <si>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</si>
  <si>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</si>
  <si>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</si>
  <si>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</si>
  <si>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</si>
  <si>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</si>
  <si>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</si>
  <si>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</si>
  <si>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</si>
  <si>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</si>
  <si>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</si>
  <si>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</si>
  <si>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</si>
  <si>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</si>
  <si>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</si>
  <si>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</si>
  <si>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</si>
  <si>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</si>
  <si>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</si>
  <si>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</si>
  <si>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</si>
  <si>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</si>
  <si>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</si>
  <si>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</si>
  <si>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</si>
  <si>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</si>
  <si>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</si>
  <si>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</si>
  <si>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</si>
  <si>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</si>
  <si>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</si>
  <si>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</si>
  <si>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</si>
  <si>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</si>
  <si>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</si>
  <si>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</si>
  <si>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</si>
  <si>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</si>
  <si>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</si>
  <si>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</si>
  <si>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</si>
  <si>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</si>
  <si>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</si>
  <si>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</si>
  <si>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</si>
  <si>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</si>
  <si>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</si>
  <si>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</si>
  <si>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</si>
  <si>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</si>
  <si>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</si>
  <si>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</si>
  <si>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</si>
  <si>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</si>
  <si>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</si>
  <si>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</si>
  <si>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</si>
  <si>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</si>
  <si>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</si>
  <si>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</si>
  <si>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</si>
  <si>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</si>
  <si>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</si>
  <si>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</si>
  <si>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</si>
  <si>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</si>
  <si>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</si>
  <si>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</si>
  <si>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</si>
  <si>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</si>
  <si>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</si>
  <si>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</si>
  <si>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</si>
  <si>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</si>
  <si>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</si>
  <si>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</si>
  <si>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</si>
  <si>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</si>
  <si>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</si>
  <si>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</si>
  <si>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</si>
  <si>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</si>
  <si>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</si>
  <si>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</si>
  <si>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</si>
  <si>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</si>
  <si>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</si>
  <si>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</si>
  <si>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</si>
  <si>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</si>
  <si>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</si>
  <si>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</si>
  <si>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</si>
  <si>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</si>
  <si>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</si>
  <si>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</si>
  <si>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</si>
  <si>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</si>
  <si>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</si>
  <si>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</si>
  <si>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</si>
  <si>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</si>
  <si>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</si>
  <si>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</si>
  <si>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</si>
  <si>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</si>
  <si>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</si>
  <si>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</si>
  <si>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</si>
  <si>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</si>
  <si>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</si>
  <si>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</si>
  <si>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</si>
  <si>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</si>
  <si>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</si>
  <si>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</si>
  <si>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</si>
  <si>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</si>
  <si>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</si>
  <si>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</si>
  <si>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</si>
  <si>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</si>
  <si>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</si>
  <si>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</si>
  <si>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</si>
  <si>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</si>
  <si>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</si>
  <si>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</si>
  <si>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</si>
  <si>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</si>
  <si>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</si>
  <si>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</si>
  <si>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</si>
  <si>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</si>
  <si>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</si>
  <si>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</si>
  <si>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</si>
  <si>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</si>
  <si>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</si>
  <si>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</si>
  <si>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</si>
  <si>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</si>
  <si>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</si>
  <si>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</si>
  <si>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</si>
  <si>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</si>
  <si>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</si>
  <si>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</si>
  <si>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</si>
  <si>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</si>
  <si>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</si>
  <si>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</si>
  <si>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</si>
  <si>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</si>
  <si>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</si>
  <si>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</si>
  <si>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</si>
  <si>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</si>
  <si>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</si>
  <si>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</si>
  <si>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</si>
  <si>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</si>
  <si>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</si>
  <si>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</si>
  <si>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</si>
  <si>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</si>
  <si>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</si>
  <si>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</si>
  <si>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</si>
  <si>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</si>
  <si>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</si>
  <si>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</si>
  <si>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</si>
  <si>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</si>
  <si>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</si>
  <si>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</si>
  <si>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</si>
  <si>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</si>
  <si>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</si>
  <si>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</si>
  <si>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</si>
  <si>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</si>
  <si>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</si>
  <si>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</si>
  <si>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</si>
  <si>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</si>
  <si>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</si>
  <si>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</si>
  <si>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</si>
  <si>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</si>
  <si>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</si>
  <si>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</si>
  <si>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</si>
  <si>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</si>
  <si>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</si>
  <si>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</si>
  <si>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</si>
  <si>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</si>
  <si>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</si>
  <si>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</si>
  <si>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</si>
  <si>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</si>
  <si>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</si>
  <si>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</si>
  <si>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</si>
  <si>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</si>
  <si>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</si>
  <si>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</si>
  <si>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</si>
  <si>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</si>
  <si>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</si>
  <si>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</si>
  <si>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</si>
  <si>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</si>
  <si>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</si>
  <si>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</si>
  <si>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</si>
  <si>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</si>
  <si>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</si>
  <si>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</si>
  <si>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</si>
  <si>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</si>
  <si>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</si>
  <si>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</si>
  <si>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</si>
  <si>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</si>
  <si>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</si>
  <si>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</si>
  <si>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</si>
  <si>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</si>
  <si>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</si>
  <si>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</si>
  <si>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</si>
  <si>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</si>
  <si>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</si>
  <si>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</si>
  <si>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</si>
  <si>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</si>
  <si>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</si>
  <si>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</si>
  <si>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</si>
  <si>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</si>
  <si>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</si>
  <si>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</si>
  <si>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</si>
  <si>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</si>
  <si>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</si>
  <si>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</si>
  <si>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</si>
  <si>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</si>
  <si>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</si>
  <si>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</si>
  <si>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</si>
  <si>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</si>
  <si>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</si>
  <si>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</si>
  <si>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</si>
  <si>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</si>
  <si>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</si>
  <si>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</si>
  <si>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</si>
  <si>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</si>
  <si>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</si>
  <si>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</si>
  <si>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</si>
  <si>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</si>
  <si>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</si>
  <si>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</si>
  <si>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</si>
  <si>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</si>
  <si>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</si>
  <si>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</si>
  <si>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</si>
  <si>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</si>
  <si>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</si>
  <si>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</si>
  <si>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</si>
  <si>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</si>
  <si>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</si>
  <si>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</si>
  <si>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</si>
  <si>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</si>
  <si>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</si>
  <si>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</si>
  <si>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</si>
  <si>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</si>
  <si>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</si>
  <si>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</si>
  <si>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</si>
  <si>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</si>
  <si>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</si>
  <si>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</si>
  <si>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</si>
  <si>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</si>
  <si>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</si>
  <si>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</si>
  <si>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</si>
  <si>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</si>
  <si>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</si>
  <si>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</si>
  <si>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</si>
  <si>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</si>
  <si>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</si>
  <si>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</si>
  <si>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</si>
  <si>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</si>
  <si>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</si>
  <si>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</si>
  <si>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</si>
  <si>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</si>
  <si>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</si>
  <si>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</si>
  <si>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</si>
  <si>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</si>
  <si>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</si>
  <si>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</si>
  <si>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</si>
  <si>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</si>
  <si>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</si>
  <si>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</si>
  <si>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</si>
  <si>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</si>
  <si>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</si>
  <si>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</si>
  <si>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</si>
  <si>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</si>
  <si>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</si>
  <si>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</si>
  <si>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</si>
  <si>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</si>
  <si>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</si>
  <si>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</si>
  <si>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</si>
  <si>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</si>
  <si>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</si>
  <si>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</si>
  <si>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</si>
  <si>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</si>
  <si>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</si>
  <si>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</si>
  <si>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</si>
  <si>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</si>
  <si>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</si>
  <si>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</si>
  <si>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</si>
  <si>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</si>
  <si>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</si>
  <si>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</si>
  <si>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</si>
  <si>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</si>
  <si>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</si>
  <si>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</si>
  <si>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</si>
  <si>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</si>
  <si>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</si>
  <si>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</si>
  <si>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</si>
  <si>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</si>
  <si>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</si>
  <si>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</si>
  <si>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</si>
  <si>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</si>
  <si>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</si>
  <si>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</si>
  <si>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</si>
  <si>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</si>
  <si>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</si>
  <si>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</si>
  <si>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</si>
  <si>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</si>
  <si>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</si>
  <si>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</si>
  <si>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</si>
  <si>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</si>
  <si>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</si>
  <si>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</si>
  <si>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</si>
  <si>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</si>
  <si>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</si>
  <si>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</si>
  <si>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</si>
  <si>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</si>
  <si>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</si>
  <si>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</si>
  <si>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</si>
  <si>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</si>
  <si>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</si>
  <si>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</si>
  <si>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</si>
  <si>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</si>
  <si>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</si>
  <si>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</si>
  <si>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</si>
  <si>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</si>
  <si>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</si>
  <si>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</si>
  <si>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</si>
  <si>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</si>
  <si>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</si>
  <si>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</si>
  <si>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</si>
  <si>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</si>
  <si>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</si>
  <si>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</si>
  <si>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</si>
  <si>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</si>
  <si>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</si>
  <si>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</si>
  <si>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</si>
  <si>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</si>
  <si>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</si>
  <si>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</si>
  <si>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</si>
  <si>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</si>
  <si>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</si>
  <si>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</si>
  <si>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</si>
  <si>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</si>
  <si>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</si>
  <si>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</si>
  <si>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</si>
  <si>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</si>
  <si>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</si>
  <si>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</si>
  <si>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</si>
  <si>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</si>
  <si>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</si>
  <si>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</si>
  <si>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</si>
  <si>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</si>
  <si>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</si>
  <si>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</si>
  <si>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</si>
  <si>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</si>
  <si>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</si>
  <si>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</si>
  <si>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</si>
  <si>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</si>
  <si>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</si>
  <si>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</si>
  <si>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</si>
  <si>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</si>
  <si>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</si>
  <si>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</si>
  <si>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</si>
  <si>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</si>
  <si>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</si>
  <si>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</si>
  <si>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</si>
  <si>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</si>
  <si>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</si>
  <si>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</si>
  <si>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</si>
  <si>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</si>
  <si>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</si>
  <si>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</si>
  <si>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</si>
  <si>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</si>
  <si>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</si>
  <si>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</si>
  <si>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</si>
  <si>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</si>
  <si>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</si>
  <si>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</si>
  <si>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</si>
  <si>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</si>
  <si>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</si>
  <si>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</si>
  <si>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</si>
  <si>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</si>
  <si>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</si>
  <si>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</si>
  <si>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</si>
  <si>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</si>
  <si>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</si>
  <si>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</si>
  <si>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</si>
  <si>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</si>
  <si>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</si>
  <si>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</si>
  <si>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</si>
  <si>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</si>
  <si>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</si>
  <si>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</si>
  <si>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</si>
  <si>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</si>
  <si>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</si>
  <si>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</si>
  <si>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</si>
  <si>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</si>
  <si>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</si>
  <si>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</si>
  <si>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</si>
  <si>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</si>
  <si>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</si>
  <si>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</si>
  <si>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</si>
  <si>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</si>
  <si>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</si>
  <si>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</si>
  <si>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</si>
  <si>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</si>
  <si>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</si>
  <si>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</si>
  <si>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</si>
  <si>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</si>
  <si>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</si>
  <si>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</si>
  <si>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</si>
  <si>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</si>
  <si>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</si>
  <si>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</si>
  <si>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</si>
  <si>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</si>
  <si>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</si>
  <si>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</si>
  <si>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</si>
  <si>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</si>
  <si>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</si>
  <si>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</si>
  <si>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</si>
  <si>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</si>
  <si>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</si>
  <si>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</si>
  <si>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</si>
  <si>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</si>
  <si>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</si>
  <si>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</si>
  <si>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</si>
  <si>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</si>
  <si>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</si>
  <si>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</si>
  <si>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</si>
  <si>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</si>
  <si>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</si>
  <si>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</si>
  <si>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</si>
  <si>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</si>
  <si>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</si>
  <si>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</si>
  <si>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</si>
  <si>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</si>
  <si>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</si>
  <si>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</si>
  <si>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</si>
  <si>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</si>
  <si>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</si>
  <si>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</si>
  <si>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</si>
  <si>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</si>
  <si>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</si>
  <si>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</si>
  <si>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</si>
  <si>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</si>
  <si>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</si>
  <si>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</si>
  <si>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</si>
  <si>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</si>
  <si>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</si>
  <si>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</si>
  <si>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</si>
  <si>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</si>
  <si>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</si>
  <si>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</si>
  <si>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</si>
  <si>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</si>
  <si>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</si>
  <si>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</si>
  <si>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</si>
  <si>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</si>
  <si>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</si>
  <si>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</si>
  <si>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</si>
  <si>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</si>
  <si>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</si>
  <si>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</si>
  <si>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</si>
  <si>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</si>
  <si>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</si>
  <si>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</si>
  <si>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</si>
  <si>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</si>
  <si>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</si>
  <si>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</si>
  <si>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</si>
  <si>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</si>
  <si>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</si>
  <si>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</si>
  <si>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</si>
  <si>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</si>
  <si>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</si>
  <si>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</si>
  <si>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</si>
  <si>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</si>
  <si>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</si>
  <si>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</si>
  <si>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</si>
  <si>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</si>
  <si>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</si>
  <si>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</si>
  <si>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</si>
  <si>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</si>
  <si>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</si>
  <si>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</si>
  <si>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</si>
  <si>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</si>
  <si>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</si>
  <si>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</si>
  <si>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</si>
  <si>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</si>
  <si>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</si>
  <si>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</si>
  <si>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</si>
  <si>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</si>
  <si>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</si>
  <si>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</si>
  <si>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</si>
  <si>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</si>
  <si>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</si>
  <si>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</si>
  <si>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</si>
  <si>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</si>
  <si>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</si>
  <si>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</si>
  <si>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</si>
  <si>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</si>
  <si>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</si>
  <si>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</si>
  <si>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</si>
  <si>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</si>
  <si>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</si>
  <si>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</si>
  <si>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</si>
  <si>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</si>
  <si>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</si>
  <si>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</si>
  <si>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</si>
  <si>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</si>
  <si>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</si>
  <si>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</si>
  <si>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</si>
  <si>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</si>
  <si>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</si>
  <si>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</si>
  <si>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</si>
  <si>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</si>
  <si>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</si>
  <si>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</si>
  <si>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</si>
  <si>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</si>
  <si>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</si>
  <si>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</si>
  <si>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</si>
  <si>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</si>
  <si>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</si>
  <si>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</si>
  <si>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</si>
  <si>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</si>
  <si>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</si>
  <si>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</si>
  <si>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</si>
  <si>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</si>
  <si>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</si>
  <si>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</si>
  <si>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</si>
  <si>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</si>
  <si>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</si>
  <si>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</si>
  <si>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</si>
  <si>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</si>
  <si>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</si>
  <si>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</si>
  <si>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</si>
  <si>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</si>
  <si>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</si>
  <si>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</si>
  <si>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</si>
  <si>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</si>
  <si>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</si>
  <si>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</si>
  <si>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</si>
  <si>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</si>
  <si>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</si>
  <si>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</si>
  <si>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</si>
  <si>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</si>
  <si>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</si>
  <si>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</si>
  <si>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</si>
  <si>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</si>
  <si>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</si>
  <si>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</si>
  <si>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</si>
  <si>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</si>
  <si>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</si>
  <si>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</si>
  <si>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</si>
  <si>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</si>
  <si>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</si>
  <si>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</si>
  <si>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</si>
  <si>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</si>
  <si>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</si>
  <si>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</si>
  <si>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</si>
  <si>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</si>
  <si>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</si>
  <si>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</si>
  <si>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</si>
  <si>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</si>
  <si>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</si>
  <si>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</si>
  <si>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</si>
  <si>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</si>
  <si>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</si>
  <si>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</si>
  <si>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</si>
  <si>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</si>
  <si>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</si>
  <si>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</si>
  <si>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</si>
  <si>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</si>
  <si>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</si>
  <si>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</si>
  <si>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</si>
  <si>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</si>
  <si>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</si>
  <si>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</si>
  <si>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</si>
  <si>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</si>
  <si>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</si>
  <si>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</si>
  <si>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</si>
  <si>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</si>
  <si>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</si>
  <si>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</si>
  <si>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</si>
  <si>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</si>
  <si>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</si>
  <si>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</si>
  <si>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</si>
  <si>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</si>
  <si>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</si>
  <si>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</si>
  <si>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</si>
  <si>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</si>
  <si>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</si>
  <si>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</si>
  <si>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</si>
  <si>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</si>
  <si>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</si>
  <si>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</si>
  <si>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</si>
  <si>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</si>
  <si>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</si>
  <si>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</si>
  <si>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</si>
  <si>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</si>
  <si>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</si>
  <si>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</si>
  <si>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</si>
  <si>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</si>
  <si>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</si>
  <si>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</si>
  <si>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</si>
  <si>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</si>
  <si>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</si>
  <si>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</si>
  <si>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</si>
  <si>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</si>
  <si>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</si>
  <si>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</si>
  <si>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</si>
  <si>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</si>
  <si>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</si>
  <si>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</si>
  <si>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</si>
  <si>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</si>
  <si>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</si>
  <si>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</si>
  <si>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</si>
  <si>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</si>
  <si>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</si>
  <si>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</si>
  <si>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</si>
  <si>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</si>
  <si>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</si>
  <si>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</si>
  <si>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</si>
  <si>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</si>
  <si>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</si>
  <si>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</si>
  <si>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</si>
  <si>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</si>
  <si>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</si>
  <si>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</si>
  <si>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</si>
  <si>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</si>
  <si>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</si>
  <si>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</si>
  <si>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</si>
  <si>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</si>
  <si>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</si>
  <si>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</si>
  <si>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</si>
  <si>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</si>
  <si>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</si>
  <si>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</si>
  <si>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</si>
  <si>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</si>
  <si>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</si>
  <si>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</si>
  <si>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</si>
  <si>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</si>
  <si>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</si>
  <si>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</si>
  <si>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</si>
  <si>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</si>
  <si>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</si>
  <si>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</si>
  <si>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</si>
  <si>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</si>
  <si>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</si>
  <si>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</si>
  <si>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</si>
  <si>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</si>
  <si>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</si>
  <si>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</si>
  <si>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</si>
  <si>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</si>
  <si>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</si>
  <si>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</si>
  <si>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</si>
  <si>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</si>
  <si>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</si>
  <si>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</si>
  <si>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</si>
  <si>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</si>
  <si>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</si>
  <si>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</si>
  <si>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</si>
  <si>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</si>
  <si>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</si>
  <si>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</si>
  <si>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</si>
  <si>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</si>
  <si>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</si>
  <si>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</si>
  <si>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</si>
  <si>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</si>
  <si>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</si>
  <si>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</si>
  <si>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</si>
  <si>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</si>
  <si>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</si>
  <si>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</si>
  <si>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</si>
  <si>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</si>
  <si>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</si>
  <si>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</si>
  <si>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</si>
  <si>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</si>
  <si>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</si>
  <si>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</si>
  <si>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</si>
  <si>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</si>
  <si>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</si>
  <si>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</si>
  <si>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</si>
  <si>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</si>
  <si>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</si>
  <si>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</si>
  <si>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</si>
  <si>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</si>
  <si>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</si>
  <si>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</si>
  <si>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</si>
  <si>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</si>
  <si>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</si>
  <si>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</si>
  <si>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</si>
  <si>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</si>
  <si>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</si>
  <si>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</si>
  <si>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</si>
  <si>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</si>
  <si>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</si>
  <si>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</si>
  <si>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</si>
  <si>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</si>
  <si>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</si>
  <si>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</si>
  <si>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</si>
  <si>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</si>
  <si>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</si>
  <si>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</si>
  <si>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</si>
  <si>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</si>
  <si>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</si>
  <si>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</si>
  <si>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</si>
  <si>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</si>
  <si>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</si>
  <si>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</si>
  <si>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</si>
  <si>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</si>
  <si>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</si>
  <si>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</si>
  <si>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</si>
  <si>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</si>
  <si>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</si>
  <si>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</si>
  <si>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</si>
  <si>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</si>
  <si>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</si>
  <si>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</si>
  <si>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</si>
  <si>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</si>
  <si>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</si>
  <si>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</si>
  <si>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</si>
  <si>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</si>
  <si>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</si>
  <si>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</si>
  <si>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</si>
  <si>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</si>
  <si>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</si>
  <si>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</si>
  <si>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</si>
  <si>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</si>
  <si>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</si>
  <si>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</si>
  <si>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</si>
  <si>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</si>
  <si>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</si>
  <si>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</si>
  <si>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</si>
  <si>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</si>
  <si>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</si>
  <si>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</si>
  <si>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</si>
  <si>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</si>
  <si>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</si>
  <si>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</si>
  <si>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</si>
  <si>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</si>
  <si>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</si>
  <si>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</si>
  <si>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</si>
  <si>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</si>
  <si>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</si>
  <si>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</si>
  <si>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</si>
  <si>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</si>
  <si>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</si>
  <si>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</si>
  <si>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</si>
  <si>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</si>
  <si>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</si>
  <si>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</si>
  <si>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</si>
  <si>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</si>
  <si>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</si>
  <si>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</si>
  <si>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</si>
  <si>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</si>
  <si>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</si>
  <si>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</si>
  <si>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</si>
  <si>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</si>
  <si>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</si>
  <si>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</si>
  <si>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</si>
  <si>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</si>
  <si>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</si>
  <si>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</si>
  <si>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</si>
  <si>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</si>
  <si>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</si>
  <si>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</si>
  <si>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</si>
  <si>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</si>
  <si>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</si>
  <si>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</si>
  <si>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</si>
  <si>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</si>
  <si>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</si>
  <si>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</si>
  <si>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</si>
  <si>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</si>
  <si>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</si>
  <si>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</si>
  <si>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</si>
  <si>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</si>
  <si>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</si>
  <si>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</si>
  <si>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</si>
  <si>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</si>
  <si>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</si>
  <si>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</si>
  <si>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</si>
  <si>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</si>
  <si>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</si>
  <si>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</si>
  <si>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</si>
  <si>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</si>
  <si>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</si>
  <si>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</si>
  <si>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</si>
  <si>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</si>
  <si>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</si>
  <si>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</si>
  <si>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</si>
  <si>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</si>
  <si>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</si>
  <si>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</si>
  <si>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</si>
  <si>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</si>
  <si>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</si>
  <si>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</si>
  <si>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</si>
  <si>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</si>
  <si>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</si>
  <si>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</si>
  <si>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</si>
  <si>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</si>
  <si>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</si>
  <si>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</si>
  <si>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</si>
  <si>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</si>
  <si>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</si>
  <si>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</si>
  <si>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</si>
  <si>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</si>
  <si>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</si>
  <si>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</si>
  <si>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</si>
  <si>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</si>
  <si>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</si>
  <si>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</si>
  <si>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</si>
  <si>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</si>
  <si>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</si>
  <si>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</si>
  <si>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</si>
  <si>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</si>
  <si>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</si>
  <si>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</si>
  <si>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</si>
  <si>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</si>
  <si>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</si>
  <si>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</si>
  <si>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</si>
  <si>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</si>
  <si>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</si>
  <si>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</si>
  <si>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</si>
  <si>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</si>
  <si>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</si>
  <si>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</si>
  <si>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</si>
  <si>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</si>
  <si>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</si>
  <si>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</si>
  <si>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</si>
  <si>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</si>
  <si>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</si>
  <si>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</si>
  <si>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</si>
  <si>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</si>
  <si>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</si>
  <si>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</si>
  <si>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</si>
  <si>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</si>
  <si>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</si>
  <si>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</si>
  <si>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</si>
  <si>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</si>
  <si>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</si>
  <si>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</si>
  <si>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</si>
  <si>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</si>
  <si>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</si>
  <si>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</si>
  <si>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</si>
  <si>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</si>
  <si>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</si>
  <si>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</si>
  <si>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</si>
  <si>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</si>
  <si>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</si>
  <si>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</si>
  <si>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</si>
  <si>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</si>
  <si>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</si>
  <si>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</si>
  <si>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</si>
  <si>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</si>
  <si>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</si>
  <si>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</si>
  <si>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</si>
  <si>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</si>
  <si>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</si>
  <si>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</si>
  <si>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</si>
  <si>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</si>
  <si>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</si>
  <si>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</si>
  <si>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</si>
  <si>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</si>
  <si>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</si>
  <si>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</si>
  <si>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</si>
  <si>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</si>
  <si>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</si>
  <si>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</si>
  <si>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</si>
  <si>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</si>
  <si>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</si>
  <si>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</si>
  <si>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</si>
  <si>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</si>
  <si>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</si>
  <si>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</si>
  <si>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</si>
  <si>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</si>
  <si>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</si>
  <si>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</si>
  <si>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</si>
  <si>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</si>
  <si>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</si>
  <si>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</si>
  <si>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</si>
  <si>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</si>
  <si>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</si>
  <si>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</si>
  <si>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</si>
  <si>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</si>
  <si>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</si>
  <si>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</si>
  <si>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</si>
  <si>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</si>
  <si>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</si>
  <si>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</si>
  <si>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</si>
  <si>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</si>
  <si>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</si>
  <si>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</si>
  <si>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</si>
  <si>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</si>
  <si>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</si>
  <si>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</si>
  <si>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</si>
  <si>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</si>
  <si>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</si>
  <si>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</si>
  <si>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</si>
  <si>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</si>
  <si>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</si>
  <si>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</si>
  <si>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</si>
  <si>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</si>
  <si>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</si>
  <si>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</si>
  <si>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</si>
  <si>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</si>
  <si>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</si>
  <si>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</si>
  <si>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</si>
  <si>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</si>
  <si>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</si>
  <si>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</si>
  <si>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</si>
  <si>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</si>
  <si>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</si>
  <si>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</si>
  <si>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</si>
  <si>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</si>
  <si>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</si>
  <si>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</si>
  <si>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</si>
  <si>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</si>
  <si>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</si>
  <si>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</si>
  <si>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</si>
  <si>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</si>
  <si>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</si>
  <si>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</si>
  <si>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</si>
  <si>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</si>
  <si>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</si>
  <si>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</si>
  <si>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</si>
  <si>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</si>
  <si>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</si>
  <si>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</si>
  <si>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</si>
  <si>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</si>
  <si>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</si>
  <si>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</si>
  <si>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</si>
  <si>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</si>
  <si>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</si>
  <si>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</si>
  <si>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</si>
  <si>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</si>
  <si>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</si>
  <si>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</si>
  <si>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</si>
  <si>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</si>
  <si>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</si>
  <si>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</si>
  <si>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</si>
  <si>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</si>
  <si>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</si>
  <si>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</si>
  <si>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</si>
  <si>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</si>
  <si>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</si>
  <si>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</si>
  <si>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</si>
  <si>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</si>
  <si>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</si>
  <si>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</si>
  <si>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</si>
  <si>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</si>
  <si>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</si>
  <si>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</si>
  <si>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</si>
  <si>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</si>
  <si>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</si>
  <si>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</si>
  <si>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</si>
  <si>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</si>
  <si>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</si>
  <si>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</si>
  <si>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</si>
  <si>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</si>
  <si>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</si>
  <si>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</si>
  <si>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</si>
  <si>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</si>
  <si>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</si>
  <si>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</si>
  <si>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</si>
  <si>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</si>
  <si>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</si>
  <si>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</si>
  <si>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</si>
  <si>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</si>
  <si>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</si>
  <si>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</si>
  <si>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</si>
  <si>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</si>
  <si>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</si>
  <si>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</si>
  <si>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</si>
  <si>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</si>
  <si>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</si>
  <si>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</si>
  <si>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</si>
  <si>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</si>
  <si>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</si>
  <si>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</si>
  <si>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</si>
  <si>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</si>
  <si>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</si>
  <si>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</si>
  <si>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</si>
  <si>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</si>
  <si>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</si>
  <si>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</si>
  <si>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</si>
  <si>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</si>
  <si>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</si>
  <si>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</si>
  <si>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</si>
  <si>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</si>
  <si>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</si>
  <si>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</si>
  <si>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</si>
  <si>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</si>
  <si>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</si>
  <si>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</si>
  <si>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</si>
  <si>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</si>
  <si>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</si>
  <si>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</si>
  <si>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</si>
  <si>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</si>
  <si>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</si>
  <si>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</si>
  <si>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</si>
  <si>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</si>
  <si>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</si>
  <si>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</si>
  <si>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</si>
  <si>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</si>
  <si>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</si>
  <si>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</si>
  <si>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</si>
  <si>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</si>
  <si>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</si>
  <si>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</si>
  <si>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</si>
  <si>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</si>
  <si>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</si>
  <si>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</si>
  <si>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</si>
  <si>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</si>
  <si>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</si>
  <si>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</si>
  <si>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</si>
  <si>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</si>
  <si>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</si>
  <si>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</si>
  <si>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</si>
  <si>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</si>
  <si>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</si>
  <si>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</si>
  <si>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</si>
  <si>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</si>
  <si>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</si>
  <si>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</si>
  <si>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</si>
  <si>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</si>
  <si>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</si>
  <si>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</si>
  <si>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</si>
  <si>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</si>
  <si>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</si>
  <si>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</si>
  <si>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</si>
  <si>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</si>
  <si>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</si>
  <si>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</si>
  <si>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</si>
  <si>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</si>
  <si>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</si>
  <si>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</si>
  <si>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</si>
  <si>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</si>
  <si>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</si>
  <si>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</si>
  <si>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</si>
  <si>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</si>
  <si>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</si>
  <si>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</si>
  <si>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</si>
  <si>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</si>
  <si>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</si>
  <si>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</si>
  <si>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</si>
  <si>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</si>
  <si>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</si>
  <si>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</si>
  <si>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</si>
  <si>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</si>
  <si>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</si>
  <si>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</si>
  <si>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</si>
  <si>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</si>
  <si>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</si>
  <si>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</si>
  <si>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</si>
  <si>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</si>
  <si>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</si>
  <si>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</si>
  <si>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</si>
  <si>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</si>
  <si>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</si>
  <si>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</si>
  <si>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</si>
  <si>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</si>
  <si>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</si>
  <si>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</si>
  <si>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</si>
  <si>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</si>
  <si>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</si>
  <si>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</si>
  <si>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</si>
  <si>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</si>
  <si>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</si>
  <si>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</si>
  <si>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</si>
  <si>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</si>
  <si>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</si>
  <si>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</si>
  <si>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</si>
  <si>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</si>
  <si>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</si>
  <si>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</si>
  <si>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</si>
  <si>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</si>
  <si>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</si>
  <si>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</si>
  <si>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</si>
  <si>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</si>
  <si>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</si>
  <si>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</si>
  <si>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</si>
  <si>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</si>
  <si>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</si>
  <si>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</si>
  <si>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</si>
  <si>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</si>
  <si>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</si>
  <si>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</si>
  <si>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</si>
  <si>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</si>
  <si>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</si>
  <si>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</si>
  <si>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</si>
  <si>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</si>
  <si>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</si>
  <si>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</si>
  <si>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</si>
  <si>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</si>
  <si>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</si>
  <si>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</si>
  <si>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</si>
  <si>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</si>
  <si>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</si>
  <si>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</si>
  <si>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</si>
  <si>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</si>
  <si>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</si>
  <si>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</si>
  <si>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</si>
  <si>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</si>
  <si>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</si>
  <si>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</si>
  <si>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</si>
  <si>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</si>
  <si>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</si>
  <si>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</si>
  <si>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</si>
  <si>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</si>
  <si>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</si>
  <si>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</si>
  <si>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</si>
  <si>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</si>
  <si>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</si>
  <si>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</si>
  <si>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</si>
  <si>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</si>
  <si>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</si>
  <si>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</si>
  <si>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</si>
  <si>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</si>
  <si>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</si>
  <si>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</si>
  <si>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</si>
  <si>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</si>
  <si>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</si>
  <si>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</si>
  <si>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</si>
  <si>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</si>
  <si>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</si>
  <si>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</si>
  <si>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</si>
  <si>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</si>
  <si>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</si>
  <si>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</si>
  <si>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</si>
  <si>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</si>
  <si>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</si>
  <si>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</si>
  <si>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</si>
  <si>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</si>
  <si>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</si>
  <si>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</si>
  <si>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</si>
  <si>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</si>
  <si>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</si>
  <si>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</si>
  <si>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</si>
  <si>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</si>
  <si>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</si>
  <si>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</si>
  <si>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</si>
  <si>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</si>
  <si>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</si>
  <si>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</si>
  <si>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</si>
  <si>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</si>
  <si>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</si>
  <si>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</si>
  <si>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</si>
  <si>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</si>
  <si>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</si>
  <si>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</si>
  <si>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</si>
  <si>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</si>
  <si>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</si>
  <si>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</si>
  <si>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</si>
  <si>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</si>
  <si>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</si>
  <si>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</si>
  <si>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</si>
  <si>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</si>
  <si>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</si>
  <si>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</si>
  <si>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</si>
  <si>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</si>
  <si>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</si>
  <si>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</si>
  <si>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</si>
  <si>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</si>
  <si>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</si>
  <si>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</si>
  <si>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</si>
  <si>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</si>
  <si>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</si>
  <si>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</si>
  <si>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</si>
  <si>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</si>
  <si>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</si>
  <si>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</si>
  <si>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</si>
  <si>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</si>
  <si>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</si>
  <si>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</si>
  <si>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</si>
  <si>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</si>
  <si>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</si>
  <si>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</si>
  <si>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</si>
  <si>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</si>
  <si>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</si>
  <si>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</si>
  <si>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</si>
  <si>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</si>
  <si>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</si>
  <si>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</si>
  <si>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</si>
  <si>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</si>
  <si>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</si>
  <si>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</si>
  <si>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</si>
  <si>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</si>
  <si>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</si>
  <si>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</si>
  <si>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</si>
  <si>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</si>
  <si>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</si>
  <si>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</si>
  <si>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</si>
  <si>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</si>
  <si>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</si>
  <si>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</si>
  <si>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</si>
  <si>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</si>
  <si>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</si>
  <si>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</si>
  <si>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</si>
  <si>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</si>
  <si>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</si>
  <si>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</si>
  <si>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</si>
  <si>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</si>
  <si>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</si>
  <si>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</si>
  <si>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</si>
  <si>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</si>
  <si>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</si>
  <si>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</si>
  <si>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</si>
  <si>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</si>
  <si>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</si>
  <si>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</si>
  <si>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</si>
  <si>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</si>
  <si>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</si>
  <si>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</si>
  <si>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</si>
  <si>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</si>
  <si>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</si>
  <si>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</si>
  <si>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</si>
  <si>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</si>
  <si>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</si>
  <si>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</si>
  <si>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</si>
  <si>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</si>
  <si>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</si>
  <si>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</si>
  <si>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</si>
  <si>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</si>
  <si>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</si>
  <si>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</si>
  <si>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</si>
  <si>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</si>
  <si>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</si>
  <si>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</si>
  <si>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</si>
  <si>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</si>
  <si>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</si>
  <si>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</si>
  <si>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</si>
  <si>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</si>
  <si>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</si>
  <si>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</si>
  <si>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</si>
  <si>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</si>
  <si>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</si>
  <si>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</si>
  <si>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</si>
  <si>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</si>
  <si>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</si>
  <si>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</si>
  <si>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</si>
  <si>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</si>
  <si>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</si>
  <si>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</si>
  <si>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</si>
  <si>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</si>
  <si>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</si>
  <si>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</si>
  <si>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</si>
  <si>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</si>
  <si>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</si>
  <si>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</si>
  <si>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</si>
  <si>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</si>
  <si>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</si>
  <si>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</si>
  <si>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</si>
  <si>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</si>
  <si>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</si>
  <si>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</si>
  <si>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</si>
  <si>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</si>
  <si>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</si>
  <si>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</si>
  <si>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</si>
  <si>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</si>
  <si>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</si>
  <si>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</si>
  <si>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</si>
  <si>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</si>
  <si>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</si>
  <si>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</si>
  <si>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</si>
  <si>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</si>
  <si>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</si>
  <si>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</si>
  <si>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</si>
  <si>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</si>
  <si>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</si>
  <si>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</si>
  <si>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</si>
  <si>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</si>
  <si>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</si>
  <si>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</si>
  <si>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</si>
  <si>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</si>
  <si>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</si>
  <si>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</si>
  <si>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</si>
  <si>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</si>
  <si>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</si>
  <si>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</si>
  <si>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</si>
  <si>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</si>
  <si>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</si>
  <si>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</si>
  <si>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</si>
  <si>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</si>
  <si>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</si>
  <si>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</si>
  <si>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</si>
  <si>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</si>
  <si>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</si>
  <si>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</si>
  <si>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</si>
  <si>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</si>
  <si>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</si>
  <si>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</si>
  <si>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</si>
  <si>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</si>
  <si>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</si>
  <si>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</si>
  <si>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</si>
  <si>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</si>
  <si>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</si>
  <si>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</si>
  <si>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</si>
  <si>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</si>
  <si>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</si>
  <si>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</si>
  <si>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</si>
  <si>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</si>
  <si>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</si>
  <si>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</si>
  <si>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</si>
  <si>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</si>
  <si>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</si>
  <si>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</si>
  <si>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</si>
  <si>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</si>
  <si>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</si>
  <si>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</si>
  <si>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</si>
  <si>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</si>
  <si>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</si>
  <si>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</si>
  <si>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</si>
  <si>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</si>
  <si>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</si>
  <si>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</si>
  <si>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</si>
  <si>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</si>
  <si>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</si>
  <si>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</si>
  <si>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</si>
  <si>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</si>
  <si>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</si>
  <si>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</si>
  <si>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</si>
  <si>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</si>
  <si>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</si>
  <si>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</si>
  <si>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</si>
  <si>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</si>
  <si>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</si>
  <si>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</si>
  <si>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</si>
  <si>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</si>
  <si>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</si>
  <si>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</si>
  <si>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</si>
  <si>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</si>
  <si>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</si>
  <si>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</si>
  <si>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</si>
  <si>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</si>
  <si>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</si>
  <si>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</si>
  <si>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</si>
  <si>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</si>
  <si>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</si>
  <si>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</si>
  <si>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</si>
  <si>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</si>
  <si>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</si>
  <si>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</si>
  <si>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</si>
  <si>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</si>
  <si>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</si>
  <si>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</si>
  <si>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</si>
  <si>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</si>
  <si>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</si>
  <si>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</si>
  <si>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</si>
  <si>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</si>
  <si>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</si>
  <si>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</si>
  <si>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</si>
  <si>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</si>
  <si>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</si>
  <si>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</si>
  <si>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</si>
  <si>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</si>
  <si>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</si>
  <si>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</si>
  <si>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</si>
  <si>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</si>
  <si>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</si>
  <si>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</si>
  <si>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</si>
  <si>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</si>
  <si>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</si>
  <si>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</si>
  <si>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</si>
  <si>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</si>
  <si>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</si>
  <si>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</si>
  <si>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</si>
  <si>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</si>
  <si>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</si>
  <si>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</si>
  <si>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</si>
  <si>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</si>
  <si>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</si>
  <si>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</si>
  <si>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</si>
  <si>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</si>
  <si>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</si>
  <si>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</si>
  <si>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</si>
  <si>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</si>
  <si>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</si>
  <si>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</si>
  <si>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</si>
  <si>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</si>
  <si>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</si>
  <si>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</si>
  <si>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</si>
  <si>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</si>
  <si>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</si>
  <si>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</si>
  <si>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</si>
  <si>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</si>
  <si>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</si>
  <si>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</si>
  <si>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</si>
  <si>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</si>
  <si>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</si>
  <si>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</si>
  <si>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</si>
  <si>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</si>
  <si>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</si>
  <si>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</si>
  <si>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</si>
  <si>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</si>
  <si>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</si>
  <si>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</si>
  <si>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</si>
  <si>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</si>
  <si>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</si>
  <si>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</si>
  <si>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</si>
  <si>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</si>
  <si>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</si>
  <si>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</si>
  <si>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</si>
  <si>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</si>
  <si>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</si>
  <si>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</si>
  <si>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</si>
  <si>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</si>
  <si>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</si>
  <si>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</si>
  <si>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</si>
  <si>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</si>
  <si>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</si>
  <si>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</si>
  <si>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</si>
  <si>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</si>
  <si>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</si>
  <si>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</si>
  <si>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</si>
  <si>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</si>
  <si>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</si>
  <si>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</si>
  <si>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</si>
  <si>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</si>
  <si>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</si>
  <si>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</si>
  <si>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</si>
  <si>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</si>
  <si>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</si>
  <si>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</si>
  <si>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</si>
  <si>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</si>
  <si>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</si>
  <si>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</si>
  <si>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</si>
  <si>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</si>
  <si>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</si>
  <si>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</si>
  <si>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</si>
  <si>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</si>
  <si>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</si>
  <si>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</si>
  <si>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</si>
  <si>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</si>
  <si>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</si>
  <si>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</si>
  <si>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</si>
  <si>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</si>
  <si>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</si>
  <si>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</si>
  <si>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</si>
  <si>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</si>
  <si>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</si>
  <si>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</si>
  <si>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</si>
  <si>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</si>
  <si>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</si>
  <si>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</si>
  <si>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</si>
  <si>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</si>
  <si>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</si>
  <si>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</si>
  <si>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</si>
  <si>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</si>
  <si>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</si>
  <si>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</si>
  <si>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</si>
  <si>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</si>
  <si>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</si>
  <si>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</si>
  <si>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</si>
  <si>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</si>
  <si>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</si>
  <si>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</si>
  <si>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</si>
  <si>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</si>
  <si>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</si>
  <si>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</si>
  <si>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</si>
  <si>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</si>
  <si>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</si>
  <si>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</si>
  <si>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</si>
  <si>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</si>
  <si>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</si>
  <si>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</si>
  <si>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</si>
  <si>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</si>
  <si>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</si>
  <si>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</si>
  <si>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</si>
  <si>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</si>
  <si>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</si>
  <si>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</si>
  <si>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</si>
  <si>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</si>
  <si>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</si>
  <si>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</si>
  <si>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</si>
  <si>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</si>
  <si>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</si>
  <si>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</si>
  <si>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</si>
  <si>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</si>
  <si>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</si>
  <si>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</si>
  <si>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</si>
  <si>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</si>
  <si>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</si>
  <si>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</si>
  <si>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</si>
  <si>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</si>
  <si>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</si>
  <si>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</si>
  <si>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</si>
  <si>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</si>
  <si>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</si>
  <si>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</si>
  <si>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</si>
  <si>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</si>
  <si>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</si>
  <si>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</si>
  <si>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</si>
  <si>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</si>
  <si>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</si>
  <si>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</si>
  <si>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</si>
  <si>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</si>
  <si>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</si>
  <si>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</si>
  <si>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</si>
  <si>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</si>
  <si>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</si>
  <si>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</si>
  <si>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</si>
  <si>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</si>
  <si>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</si>
  <si>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</si>
  <si>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</si>
  <si>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</si>
  <si>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</si>
  <si>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</si>
  <si>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</si>
  <si>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</si>
  <si>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</si>
  <si>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</si>
  <si>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</si>
  <si>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</si>
  <si>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</si>
  <si>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</si>
  <si>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</si>
  <si>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</si>
  <si>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</si>
  <si>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</si>
  <si>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</si>
  <si>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</si>
  <si>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</si>
  <si>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</si>
  <si>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</si>
  <si>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</si>
  <si>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</si>
  <si>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</si>
  <si>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</si>
  <si>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</si>
  <si>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</si>
  <si>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</si>
  <si>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</si>
  <si>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</si>
  <si>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</si>
  <si>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</si>
  <si>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</si>
  <si>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</si>
  <si>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</si>
  <si>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</si>
  <si>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</si>
  <si>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</si>
  <si>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</si>
  <si>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</si>
  <si>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</si>
  <si>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</si>
  <si>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</si>
  <si>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</si>
  <si>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</si>
  <si>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</si>
  <si>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</si>
  <si>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</si>
  <si>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</si>
  <si>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</si>
  <si>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</si>
  <si>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</si>
  <si>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</si>
  <si>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</si>
  <si>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</si>
  <si>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</si>
  <si>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</si>
  <si>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</si>
  <si>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</si>
  <si>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</si>
  <si>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</si>
  <si>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</si>
  <si>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</si>
  <si>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</si>
  <si>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</si>
  <si>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</si>
  <si>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</si>
  <si>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</si>
  <si>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</si>
  <si>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</si>
  <si>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</si>
  <si>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</si>
  <si>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</si>
  <si>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</si>
  <si>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</si>
  <si>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</si>
  <si>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</si>
  <si>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</si>
  <si>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</si>
  <si>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</si>
  <si>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</si>
  <si>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</si>
  <si>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</si>
  <si>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</si>
  <si>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</si>
  <si>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</si>
  <si>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</si>
  <si>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</si>
  <si>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</si>
  <si>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</si>
  <si>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</si>
  <si>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</si>
  <si>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</si>
  <si>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</si>
  <si>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</si>
  <si>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</si>
  <si>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</si>
  <si>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</si>
  <si>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</si>
  <si>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</si>
  <si>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</si>
  <si>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</si>
  <si>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</si>
  <si>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</si>
  <si>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</si>
  <si>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</si>
  <si>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</si>
  <si>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</si>
  <si>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</si>
  <si>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</si>
  <si>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</si>
  <si>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</si>
  <si>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</si>
  <si>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</si>
  <si>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</si>
  <si>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</si>
  <si>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</si>
  <si>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</si>
  <si>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</si>
  <si>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</si>
  <si>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</si>
  <si>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</si>
  <si>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</si>
  <si>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</si>
  <si>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</si>
  <si>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</si>
  <si>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</si>
  <si>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</si>
  <si>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</si>
  <si>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</si>
  <si>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</si>
  <si>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</si>
  <si>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</si>
  <si>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</si>
  <si>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</si>
  <si>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</si>
  <si>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</si>
  <si>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</si>
  <si>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</si>
  <si>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</si>
  <si>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</si>
  <si>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</si>
  <si>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</si>
  <si>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</si>
  <si>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</si>
  <si>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</si>
  <si>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</si>
  <si>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</si>
  <si>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</si>
  <si>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</si>
  <si>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</si>
  <si>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</si>
  <si>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</si>
  <si>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</si>
  <si>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</si>
  <si>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</si>
  <si>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</si>
  <si>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</si>
  <si>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</si>
  <si>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</si>
  <si>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</si>
  <si>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</si>
  <si>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</si>
  <si>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</si>
  <si>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</si>
  <si>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</si>
  <si>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</si>
  <si>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</si>
  <si>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</si>
  <si>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</si>
  <si>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</si>
  <si>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</si>
  <si>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</si>
  <si>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</si>
  <si>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</si>
  <si>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</si>
  <si>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</si>
  <si>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</si>
  <si>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</si>
  <si>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</si>
  <si>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</si>
  <si>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</si>
  <si>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</si>
  <si>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</si>
  <si>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</si>
  <si>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</si>
  <si>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</si>
  <si>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</si>
  <si>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</si>
  <si>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</si>
  <si>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</si>
  <si>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</si>
  <si>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</si>
  <si>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</si>
  <si>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</si>
  <si>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</si>
  <si>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</si>
  <si>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</si>
  <si>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</si>
  <si>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</si>
  <si>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</si>
  <si>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</si>
  <si>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</si>
  <si>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</si>
  <si>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</si>
  <si>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</si>
  <si>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</si>
  <si>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</si>
  <si>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</si>
  <si>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</si>
  <si>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</si>
  <si>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</si>
  <si>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</si>
  <si>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</si>
  <si>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</si>
  <si>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</si>
  <si>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</si>
  <si>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</si>
  <si>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</si>
  <si>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</si>
  <si>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</si>
  <si>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</si>
  <si>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</si>
  <si>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</si>
  <si>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</si>
  <si>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</si>
  <si>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</si>
  <si>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</si>
  <si>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</si>
  <si>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</si>
  <si>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</si>
  <si>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</si>
  <si>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</si>
  <si>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</si>
  <si>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</si>
  <si>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</si>
  <si>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</si>
  <si>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</si>
  <si>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</si>
  <si>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</si>
  <si>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</si>
  <si>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</si>
  <si>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</si>
  <si>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</si>
  <si>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</si>
  <si>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</si>
  <si>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</si>
  <si>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</si>
  <si>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</si>
  <si>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</si>
  <si>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</si>
  <si>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</si>
  <si>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</si>
  <si>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</si>
  <si>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</si>
  <si>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</si>
  <si>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</si>
  <si>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</si>
  <si>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</si>
  <si>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</si>
  <si>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</si>
  <si>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</si>
  <si>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</si>
  <si>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</si>
  <si>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</si>
  <si>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</si>
  <si>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</si>
  <si>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</si>
  <si>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</si>
  <si>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</si>
  <si>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</si>
  <si>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</si>
  <si>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</si>
  <si>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</si>
  <si>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</si>
  <si>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</si>
  <si>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</si>
  <si>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</si>
  <si>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</si>
  <si>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</si>
  <si>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</si>
  <si>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</si>
  <si>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</si>
  <si>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</si>
  <si>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</si>
  <si>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</si>
  <si>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</si>
  <si>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</si>
  <si>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</si>
  <si>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</si>
  <si>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</si>
  <si>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</si>
  <si>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</si>
  <si>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</si>
  <si>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</si>
  <si>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</si>
  <si>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</si>
  <si>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</si>
  <si>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</si>
  <si>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</si>
  <si>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</si>
  <si>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</si>
  <si>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</si>
  <si>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</si>
  <si>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</si>
  <si>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</si>
  <si>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</si>
  <si>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</si>
  <si>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</si>
  <si>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</si>
  <si>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</si>
  <si>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</si>
  <si>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</si>
  <si>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</si>
  <si>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</si>
  <si>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</si>
  <si>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</si>
  <si>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</si>
  <si>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</si>
  <si>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</si>
  <si>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</si>
  <si>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</si>
  <si>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</si>
  <si>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</si>
  <si>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</si>
  <si>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</si>
  <si>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</si>
  <si>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</si>
  <si>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</si>
  <si>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</si>
  <si>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</si>
  <si>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</si>
  <si>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</si>
  <si>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</si>
  <si>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</si>
  <si>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</si>
  <si>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</si>
  <si>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</si>
  <si>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</si>
  <si>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</si>
  <si>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</si>
  <si>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</si>
  <si>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</si>
  <si>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</si>
  <si>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</si>
  <si>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</si>
  <si>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</si>
  <si>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</si>
  <si>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</si>
  <si>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</si>
  <si>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</si>
  <si>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</si>
  <si>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</si>
  <si>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</si>
  <si>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</si>
  <si>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</si>
  <si>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</si>
  <si>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</si>
  <si>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</si>
  <si>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</si>
  <si>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</si>
  <si>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</si>
  <si>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</si>
  <si>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</si>
  <si>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</si>
  <si>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</si>
  <si>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</si>
  <si>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</si>
  <si>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</si>
  <si>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</si>
  <si>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</si>
  <si>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</si>
  <si>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</si>
  <si>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</si>
  <si>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</si>
  <si>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</si>
  <si>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</si>
  <si>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</si>
  <si>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</si>
  <si>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</si>
  <si>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</si>
  <si>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</si>
  <si>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</si>
  <si>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</si>
  <si>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</si>
  <si>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</si>
  <si>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</si>
  <si>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</si>
  <si>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</si>
  <si>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</si>
  <si>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</si>
  <si>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</si>
  <si>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</si>
  <si>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</si>
  <si>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</si>
  <si>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</si>
  <si>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</si>
  <si>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</si>
  <si>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</si>
  <si>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</si>
  <si>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</si>
  <si>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</si>
  <si>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</si>
  <si>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</si>
  <si>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</si>
  <si>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</si>
  <si>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</si>
  <si>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</si>
  <si>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</si>
  <si>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</si>
  <si>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</si>
  <si>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</si>
  <si>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</si>
  <si>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</si>
  <si>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</si>
  <si>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</si>
  <si>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</si>
  <si>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</si>
  <si>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</si>
  <si>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</si>
  <si>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</si>
  <si>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</si>
  <si>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</si>
  <si>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</si>
  <si>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</si>
  <si>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</si>
  <si>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</si>
  <si>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</si>
  <si>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</si>
  <si>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</si>
  <si>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</si>
  <si>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</si>
  <si>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</si>
  <si>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</si>
  <si>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</si>
  <si>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</si>
  <si>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</si>
  <si>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</si>
  <si>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</si>
  <si>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</si>
  <si>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</si>
  <si>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</si>
  <si>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</si>
  <si>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</si>
  <si>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</si>
  <si>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</si>
  <si>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</si>
  <si>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</si>
  <si>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</si>
  <si>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</si>
  <si>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</si>
  <si>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</si>
  <si>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</si>
  <si>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</si>
  <si>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</si>
  <si>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</si>
  <si>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</si>
  <si>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</si>
  <si>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</si>
  <si>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</si>
  <si>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</si>
  <si>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</si>
  <si>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</si>
  <si>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</si>
  <si>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</si>
  <si>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</si>
  <si>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</si>
  <si>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</si>
  <si>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</si>
  <si>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</si>
  <si>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</si>
  <si>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</si>
  <si>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</si>
  <si>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</si>
  <si>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</si>
  <si>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</si>
  <si>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</si>
  <si>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</si>
  <si>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</si>
  <si>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</si>
  <si>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</si>
  <si>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</si>
  <si>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</si>
  <si>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</si>
  <si>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</si>
  <si>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</si>
  <si>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</si>
  <si>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</si>
  <si>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</si>
  <si>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</si>
  <si>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</si>
  <si>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</si>
  <si>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</si>
  <si>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</si>
  <si>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</si>
  <si>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</si>
  <si>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</si>
  <si>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</si>
  <si>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</si>
  <si>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</si>
  <si>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</si>
  <si>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</si>
  <si>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</si>
  <si>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</si>
  <si>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</si>
  <si>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</si>
  <si>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</si>
  <si>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</si>
  <si>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</si>
  <si>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</si>
  <si>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</si>
  <si>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</si>
  <si>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</si>
  <si>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</si>
  <si>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</si>
  <si>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</si>
  <si>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</si>
  <si>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</si>
  <si>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</si>
  <si>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</si>
  <si>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</si>
  <si>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</si>
  <si>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</si>
  <si>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</si>
  <si>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</si>
  <si>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</si>
  <si>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</si>
  <si>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</si>
  <si>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</si>
  <si>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</si>
  <si>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</si>
  <si>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</si>
  <si>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</si>
  <si>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</si>
  <si>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</si>
  <si>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</si>
  <si>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</si>
  <si>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</si>
  <si>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</si>
  <si>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</si>
  <si>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</si>
  <si>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</si>
  <si>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</si>
  <si>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</si>
  <si>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</si>
  <si>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</si>
  <si>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</si>
  <si>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</si>
  <si>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</si>
  <si>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</si>
  <si>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</si>
  <si>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</si>
  <si>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</si>
  <si>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</si>
  <si>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</si>
  <si>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</si>
  <si>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</si>
  <si>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</si>
  <si>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</si>
  <si>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</si>
  <si>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</si>
  <si>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</si>
  <si>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</si>
  <si>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</si>
  <si>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</si>
  <si>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</si>
  <si>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</si>
  <si>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</si>
  <si>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</si>
  <si>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</si>
  <si>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</si>
  <si>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</si>
  <si>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</si>
  <si>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</si>
  <si>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</si>
  <si>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</si>
  <si>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</si>
  <si>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</si>
  <si>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</si>
  <si>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</si>
  <si>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</si>
  <si>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</si>
  <si>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</si>
  <si>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</si>
  <si>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</si>
  <si>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</si>
  <si>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</si>
  <si>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</si>
  <si>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</si>
  <si>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</si>
  <si>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</si>
  <si>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</si>
  <si>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</si>
  <si>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</si>
  <si>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</si>
  <si>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</si>
  <si>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</si>
  <si>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</si>
  <si>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</si>
  <si>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</si>
  <si>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</si>
  <si>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</si>
  <si>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</si>
  <si>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</si>
  <si>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</si>
  <si>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</si>
  <si>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</si>
  <si>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</si>
  <si>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</si>
  <si>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</si>
  <si>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</si>
  <si>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</si>
  <si>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</si>
  <si>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</si>
  <si>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</si>
  <si>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</si>
  <si>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</si>
  <si>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</si>
  <si>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</si>
  <si>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</si>
  <si>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</si>
  <si>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</si>
  <si>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</si>
  <si>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</si>
  <si>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</si>
  <si>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</si>
  <si>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</si>
  <si>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</si>
  <si>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</si>
  <si>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</si>
  <si>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</si>
  <si>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</si>
  <si>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</si>
  <si>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</si>
  <si>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</si>
  <si>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</si>
  <si>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</si>
  <si>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</si>
  <si>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</si>
  <si>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</si>
  <si>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</si>
  <si>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</si>
  <si>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</si>
  <si>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</si>
  <si>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</si>
  <si>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</si>
  <si>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</si>
  <si>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</si>
  <si>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</si>
  <si>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</si>
  <si>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</si>
  <si>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</si>
  <si>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</si>
  <si>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</si>
  <si>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</si>
  <si>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</si>
  <si>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</si>
  <si>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</si>
  <si>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</si>
  <si>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</si>
  <si>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</si>
  <si>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</si>
  <si>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</si>
  <si>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</si>
  <si>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</si>
  <si>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</si>
  <si>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</si>
  <si>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</si>
  <si>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</si>
  <si>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</si>
  <si>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</si>
  <si>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</si>
  <si>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</si>
  <si>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</si>
  <si>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</si>
  <si>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</si>
  <si>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</si>
  <si>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</si>
  <si>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</si>
  <si>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</si>
  <si>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</si>
  <si>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</si>
  <si>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</si>
  <si>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</si>
  <si>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</si>
  <si>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</si>
  <si>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</si>
  <si>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</si>
  <si>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</si>
  <si>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</si>
  <si>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</si>
  <si>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</si>
  <si>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</si>
  <si>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</si>
  <si>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</si>
  <si>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</si>
  <si>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</si>
  <si>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</si>
  <si>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</si>
  <si>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</si>
  <si>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</si>
  <si>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</si>
  <si>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</si>
  <si>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</si>
  <si>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</si>
  <si>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</si>
  <si>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</si>
  <si>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</si>
  <si>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</si>
  <si>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</si>
  <si>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</si>
  <si>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</si>
  <si>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</si>
  <si>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</si>
  <si>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</si>
  <si>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</si>
  <si>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</si>
  <si>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</si>
  <si>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</si>
  <si>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</si>
  <si>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</si>
  <si>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</si>
  <si>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</si>
  <si>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</si>
  <si>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</si>
  <si>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</si>
  <si>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</si>
  <si>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</si>
  <si>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</si>
  <si>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</si>
  <si>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</si>
  <si>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</si>
  <si>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</si>
  <si>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</si>
  <si>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</si>
  <si>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</si>
  <si>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</si>
  <si>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</si>
  <si>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</si>
  <si>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</si>
  <si>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</si>
  <si>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</si>
  <si>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</si>
  <si>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</si>
  <si>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</si>
  <si>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</si>
  <si>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</si>
  <si>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</si>
  <si>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</si>
  <si>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</si>
  <si>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</si>
  <si>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</si>
  <si>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</si>
  <si>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</si>
  <si>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</si>
  <si>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</si>
  <si>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</si>
  <si>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</si>
  <si>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</si>
  <si>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</si>
  <si>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</si>
  <si>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</si>
  <si>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</si>
  <si>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</si>
  <si>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</si>
  <si>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</si>
  <si>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</si>
  <si>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</si>
  <si>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</si>
  <si>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</si>
  <si>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</si>
  <si>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</si>
  <si>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</si>
  <si>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</si>
  <si>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</si>
  <si>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</si>
  <si>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</si>
  <si>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</si>
  <si>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</si>
  <si>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</si>
  <si>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</si>
  <si>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</si>
  <si>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</si>
  <si>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</si>
  <si>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</si>
  <si>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</si>
  <si>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</si>
  <si>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</si>
  <si>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</si>
  <si>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</si>
  <si>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</si>
  <si>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</si>
  <si>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</si>
  <si>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</si>
  <si>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</si>
  <si>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</si>
  <si>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</si>
  <si>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</si>
  <si>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</si>
  <si>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</si>
  <si>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</si>
  <si>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</si>
  <si>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</si>
  <si>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</si>
  <si>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</si>
  <si>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</si>
  <si>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</si>
  <si>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</si>
  <si>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</si>
  <si>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</si>
  <si>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</si>
  <si>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</si>
  <si>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</si>
  <si>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</si>
  <si>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</si>
  <si>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</si>
  <si>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</si>
  <si>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</si>
  <si>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</si>
  <si>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</si>
  <si>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</si>
  <si>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</si>
  <si>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</si>
  <si>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</si>
  <si>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</si>
  <si>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</si>
  <si>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</si>
  <si>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</si>
  <si>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</si>
  <si>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</si>
  <si>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</si>
  <si>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</si>
  <si>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</si>
  <si>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</si>
  <si>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</si>
  <si>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</si>
  <si>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</si>
  <si>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</si>
  <si>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</si>
  <si>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</si>
  <si>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</si>
  <si>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</si>
  <si>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</si>
  <si>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</si>
  <si>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</si>
  <si>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</si>
  <si>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</si>
  <si>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</si>
  <si>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</si>
  <si>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</si>
  <si>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</si>
  <si>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</si>
  <si>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</si>
  <si>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</si>
  <si>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</si>
  <si>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</si>
  <si>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</si>
  <si>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</si>
  <si>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</si>
  <si>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</si>
  <si>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</si>
  <si>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</si>
  <si>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</si>
  <si>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</si>
  <si>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</si>
  <si>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</si>
  <si>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</si>
  <si>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</si>
  <si>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</si>
  <si>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</si>
  <si>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</si>
  <si>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</si>
  <si>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</si>
  <si>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</si>
  <si>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</si>
  <si>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</si>
  <si>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</si>
  <si>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</si>
  <si>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</si>
  <si>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</si>
  <si>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</si>
  <si>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</si>
  <si>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</si>
  <si>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</si>
  <si>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</si>
  <si>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</si>
  <si>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</si>
  <si>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</si>
  <si>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</si>
  <si>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</si>
  <si>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</si>
  <si>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</si>
  <si>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</si>
  <si>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</si>
  <si>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</si>
  <si>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</si>
  <si>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</si>
  <si>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</si>
  <si>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</si>
  <si>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</si>
  <si>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</si>
  <si>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</si>
  <si>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</si>
  <si>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</si>
  <si>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</si>
  <si>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</si>
  <si>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</si>
  <si>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</si>
  <si>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</si>
  <si>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</si>
  <si>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</si>
  <si>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</si>
  <si>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</si>
  <si>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</si>
  <si>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</si>
  <si>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</si>
  <si>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</si>
  <si>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</si>
  <si>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</si>
  <si>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</si>
  <si>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</si>
  <si>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</si>
  <si>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</si>
  <si>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</si>
  <si>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</si>
  <si>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</si>
  <si>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</si>
  <si>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</si>
  <si>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</si>
  <si>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</si>
  <si>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</si>
  <si>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</si>
  <si>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</si>
  <si>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</si>
  <si>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</si>
  <si>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</si>
  <si>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</si>
  <si>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</si>
  <si>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</si>
  <si>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</si>
  <si>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</si>
  <si>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</si>
  <si>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</si>
  <si>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</si>
  <si>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</si>
  <si>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</si>
  <si>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</si>
  <si>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</si>
  <si>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</si>
  <si>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</si>
  <si>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</si>
  <si>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</si>
  <si>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</si>
  <si>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</si>
  <si>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</si>
  <si>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</si>
  <si>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</si>
  <si>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</si>
  <si>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</si>
  <si>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</si>
  <si>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</si>
  <si>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</si>
  <si>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</si>
  <si>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</si>
  <si>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</si>
  <si>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</si>
  <si>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</si>
  <si>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</si>
  <si>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</si>
  <si>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</si>
  <si>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</si>
  <si>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</si>
  <si>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</si>
  <si>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</si>
  <si>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</si>
  <si>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</si>
  <si>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</si>
  <si>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</si>
  <si>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</si>
  <si>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</si>
  <si>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</si>
  <si>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</si>
  <si>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</si>
  <si>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</si>
  <si>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</si>
  <si>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</si>
  <si>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</si>
  <si>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</si>
  <si>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</si>
  <si>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</si>
  <si>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</si>
  <si>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</si>
  <si>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</si>
  <si>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</si>
  <si>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</si>
  <si>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</si>
  <si>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</si>
  <si>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</si>
  <si>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</si>
  <si>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</si>
  <si>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</si>
  <si>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</si>
  <si>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</si>
  <si>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</si>
  <si>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</si>
  <si>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</si>
  <si>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</si>
  <si>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</si>
  <si>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</si>
  <si>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</si>
  <si>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</si>
  <si>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</si>
  <si>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</si>
  <si>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</si>
  <si>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</si>
  <si>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</si>
  <si>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</si>
  <si>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</si>
  <si>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</si>
  <si>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</si>
  <si>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</si>
  <si>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</si>
  <si>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</si>
  <si>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</si>
  <si>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</si>
  <si>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</si>
  <si>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</si>
  <si>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</si>
  <si>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</si>
  <si>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</si>
  <si>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</si>
  <si>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</si>
  <si>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</si>
  <si>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</si>
  <si>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</si>
  <si>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</si>
  <si>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</si>
  <si>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</si>
  <si>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</si>
  <si>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</si>
  <si>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</si>
  <si>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</si>
  <si>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</si>
  <si>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</si>
  <si>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</si>
  <si>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</si>
  <si>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</si>
  <si>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</si>
  <si>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</si>
  <si>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</si>
  <si>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</si>
  <si>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</si>
  <si>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</si>
  <si>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</si>
  <si>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</si>
  <si>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</si>
  <si>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</si>
  <si>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</si>
  <si>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</si>
  <si>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</si>
  <si>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</si>
  <si>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</si>
  <si>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</si>
  <si>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</si>
  <si>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</si>
  <si>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</si>
  <si>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</si>
  <si>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</si>
  <si>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</si>
  <si>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</si>
  <si>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</si>
  <si>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</si>
  <si>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</si>
  <si>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</si>
  <si>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</si>
  <si>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</si>
  <si>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</si>
  <si>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</si>
  <si>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</si>
  <si>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</si>
  <si>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</si>
  <si>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</si>
  <si>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</si>
  <si>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</si>
  <si>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</si>
  <si>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</si>
  <si>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</si>
  <si>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</si>
  <si>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</si>
  <si>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</si>
  <si>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</si>
  <si>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</si>
  <si>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</si>
  <si>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</si>
  <si>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</si>
  <si>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</si>
  <si>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</si>
  <si>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</si>
  <si>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</si>
  <si>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</si>
  <si>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</si>
  <si>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</si>
  <si>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</si>
  <si>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</si>
  <si>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</si>
  <si>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</si>
  <si>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</si>
  <si>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</si>
  <si>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</si>
  <si>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</si>
  <si>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</si>
  <si>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</si>
  <si>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</si>
  <si>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</si>
  <si>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</si>
  <si>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</si>
  <si>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</si>
  <si>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</si>
  <si>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</si>
  <si>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</si>
  <si>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</si>
  <si>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</si>
  <si>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</si>
  <si>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</si>
  <si>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</si>
  <si>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</si>
  <si>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</si>
  <si>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</si>
  <si>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</si>
  <si>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</si>
  <si>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</si>
  <si>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</si>
  <si>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</si>
  <si>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</si>
  <si>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</si>
  <si>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</si>
  <si>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</si>
  <si>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</si>
  <si>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</si>
  <si>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</si>
  <si>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</si>
  <si>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</si>
  <si>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</si>
  <si>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</si>
  <si>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</si>
  <si>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</si>
  <si>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</si>
  <si>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</si>
  <si>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</si>
  <si>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</si>
  <si>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</si>
  <si>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</si>
  <si>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</si>
  <si>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</si>
  <si>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</si>
  <si>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</si>
  <si>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</si>
  <si>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</si>
  <si>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</si>
  <si>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</si>
  <si>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</si>
  <si>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</si>
  <si>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</si>
  <si>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</si>
  <si>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</si>
  <si>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</si>
  <si>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</si>
  <si>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</si>
  <si>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</si>
  <si>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</si>
  <si>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</si>
  <si>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</si>
  <si>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</si>
  <si>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</si>
  <si>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</si>
  <si>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</si>
  <si>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</si>
  <si>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</si>
  <si>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</si>
  <si>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</si>
  <si>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</si>
  <si>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</si>
  <si>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</si>
  <si>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</si>
  <si>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</si>
  <si>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</si>
  <si>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</si>
  <si>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</si>
  <si>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</si>
  <si>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</si>
  <si>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</si>
  <si>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</si>
  <si>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</si>
  <si>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</si>
  <si>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</si>
  <si>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</si>
  <si>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</si>
  <si>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</si>
  <si>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</si>
  <si>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</si>
  <si>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</si>
  <si>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</si>
  <si>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</si>
  <si>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</si>
  <si>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</si>
  <si>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</si>
  <si>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</si>
  <si>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</si>
  <si>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</si>
  <si>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</si>
  <si>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</si>
  <si>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</si>
  <si>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</si>
  <si>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</si>
  <si>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</si>
  <si>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</si>
  <si>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</si>
  <si>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</si>
  <si>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</si>
  <si>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</si>
  <si>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</si>
  <si>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</si>
  <si>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</si>
  <si>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</si>
  <si>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</si>
  <si>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</si>
  <si>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</si>
  <si>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</si>
  <si>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</si>
  <si>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</si>
  <si>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</si>
  <si>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</si>
  <si>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</si>
  <si>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</si>
  <si>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</si>
  <si>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</si>
  <si>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</si>
  <si>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</si>
  <si>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</si>
  <si>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</si>
  <si>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</si>
  <si>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</si>
  <si>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</si>
  <si>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</si>
  <si>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</si>
  <si>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</si>
  <si>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</si>
  <si>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</si>
  <si>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</si>
  <si>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</si>
  <si>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</si>
  <si>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</si>
  <si>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</si>
  <si>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</si>
  <si>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</si>
  <si>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</si>
  <si>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</si>
  <si>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</si>
  <si>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</si>
  <si>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</si>
  <si>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</si>
  <si>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</si>
  <si>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</si>
  <si>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</si>
  <si>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</si>
  <si>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</si>
  <si>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</si>
  <si>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</si>
  <si>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</si>
  <si>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</si>
  <si>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</si>
  <si>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</si>
  <si>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</si>
  <si>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</si>
  <si>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</si>
  <si>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</si>
  <si>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</si>
  <si>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</si>
  <si>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</si>
  <si>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</si>
  <si>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</si>
  <si>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</si>
  <si>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</si>
  <si>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</si>
  <si>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</si>
  <si>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</si>
  <si>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</si>
  <si>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</si>
  <si>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</si>
  <si>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</si>
  <si>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</si>
  <si>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</si>
  <si>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</si>
  <si>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</si>
  <si>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</si>
  <si>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</si>
  <si>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</si>
  <si>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</si>
  <si>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</si>
  <si>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</si>
  <si>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</si>
  <si>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</si>
  <si>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</si>
  <si>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</si>
  <si>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</si>
  <si>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</si>
  <si>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</si>
  <si>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</si>
  <si>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</si>
  <si>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</si>
  <si>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</si>
  <si>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</si>
  <si>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</si>
  <si>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</si>
  <si>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</si>
  <si>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</si>
  <si>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</si>
  <si>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</si>
  <si>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</si>
  <si>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</si>
  <si>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</si>
  <si>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</si>
  <si>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</si>
  <si>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</si>
  <si>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</si>
  <si>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</si>
  <si>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</si>
  <si>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</si>
  <si>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</si>
  <si>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</si>
  <si>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</si>
  <si>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</si>
  <si>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</si>
  <si>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</si>
  <si>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</si>
  <si>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</si>
  <si>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</si>
  <si>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</si>
  <si>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</si>
  <si>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</si>
  <si>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</si>
  <si>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</si>
  <si>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</si>
  <si>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</si>
  <si>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</si>
  <si>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</si>
  <si>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</si>
  <si>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</si>
  <si>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</si>
  <si>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</si>
  <si>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</si>
  <si>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</si>
  <si>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</si>
  <si>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</si>
  <si>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</si>
  <si>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</si>
  <si>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</si>
  <si>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</si>
  <si>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</si>
  <si>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</si>
  <si>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</si>
  <si>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</si>
  <si>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</si>
  <si>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</si>
  <si>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</si>
  <si>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</si>
  <si>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</si>
  <si>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</si>
  <si>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</si>
  <si>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</si>
  <si>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</si>
  <si>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</si>
  <si>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</si>
  <si>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</si>
  <si>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</si>
  <si>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</si>
  <si>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</si>
  <si>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</si>
  <si>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</si>
  <si>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</si>
  <si>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</si>
  <si>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</si>
  <si>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</si>
  <si>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</si>
  <si>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</si>
  <si>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</si>
  <si>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</si>
  <si>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</si>
  <si>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</si>
  <si>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</si>
  <si>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</si>
  <si>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</si>
  <si>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</si>
  <si>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</si>
  <si>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</si>
  <si>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</si>
  <si>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</si>
  <si>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</si>
  <si>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</si>
  <si>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</si>
  <si>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</si>
  <si>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</si>
  <si>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</si>
  <si>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</si>
  <si>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</si>
  <si>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</si>
  <si>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</si>
  <si>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</si>
  <si>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</si>
  <si>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</si>
  <si>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</si>
  <si>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</si>
  <si>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</si>
  <si>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</si>
  <si>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</si>
  <si>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</si>
  <si>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</si>
  <si>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</si>
  <si>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</si>
  <si>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</si>
  <si>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</si>
  <si>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</si>
  <si>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</si>
  <si>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</si>
  <si>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</si>
  <si>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</si>
  <si>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</si>
  <si>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</si>
  <si>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</si>
  <si>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</si>
  <si>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</si>
  <si>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</si>
  <si>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</si>
  <si>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</si>
  <si>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</si>
  <si>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</si>
  <si>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</si>
  <si>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</si>
  <si>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</si>
  <si>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</si>
  <si>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</si>
  <si>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</si>
  <si>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</si>
  <si>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</si>
  <si>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</si>
  <si>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</si>
  <si>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</si>
  <si>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</si>
  <si>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</si>
  <si>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</si>
  <si>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</si>
  <si>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</si>
  <si>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</si>
  <si>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</si>
  <si>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</si>
  <si>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</si>
  <si>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</si>
  <si>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</si>
  <si>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</si>
  <si>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</si>
  <si>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</si>
  <si>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</si>
  <si>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</si>
  <si>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</si>
  <si>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</si>
  <si>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</si>
  <si>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</si>
  <si>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</si>
  <si>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</si>
  <si>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</si>
  <si>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</si>
  <si>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</si>
  <si>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</si>
  <si>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</si>
  <si>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</si>
  <si>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</si>
  <si>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</si>
  <si>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</si>
  <si>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</si>
  <si>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</si>
  <si>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</si>
  <si>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</si>
  <si>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</si>
  <si>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</si>
  <si>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</si>
  <si>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</si>
  <si>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</si>
  <si>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</si>
  <si>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</si>
  <si>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</si>
  <si>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</si>
  <si>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</si>
  <si>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</si>
  <si>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</si>
  <si>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</si>
  <si>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</si>
  <si>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</si>
  <si>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</si>
  <si>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</si>
  <si>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</si>
  <si>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</si>
  <si>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</si>
  <si>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</si>
  <si>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</si>
  <si>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</si>
  <si>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</si>
  <si>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</si>
  <si>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</si>
  <si>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</si>
  <si>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</si>
  <si>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</si>
  <si>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</si>
  <si>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</si>
  <si>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</si>
  <si>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</si>
  <si>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</si>
  <si>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</si>
  <si>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</si>
  <si>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</si>
  <si>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</si>
  <si>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</si>
  <si>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</si>
  <si>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</si>
  <si>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</si>
  <si>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</si>
  <si>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</si>
  <si>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</si>
  <si>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</si>
  <si>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</si>
  <si>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</si>
  <si>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</si>
  <si>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</si>
  <si>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</si>
  <si>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</si>
  <si>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</si>
  <si>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</si>
  <si>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</si>
  <si>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</si>
  <si>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</si>
  <si>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</si>
  <si>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</si>
  <si>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</si>
  <si>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</si>
  <si>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</si>
  <si>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</si>
  <si>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</si>
  <si>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</si>
  <si>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</si>
  <si>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</si>
  <si>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</si>
  <si>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</si>
  <si>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</si>
  <si>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</si>
  <si>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</si>
  <si>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</si>
  <si>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</si>
  <si>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</si>
  <si>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</si>
  <si>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</si>
  <si>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</si>
  <si>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</si>
  <si>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</si>
  <si>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</si>
  <si>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</si>
  <si>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</si>
  <si>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</si>
  <si>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</si>
  <si>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</si>
  <si>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</si>
  <si>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</si>
  <si>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</si>
  <si>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</si>
  <si>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</si>
  <si>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</si>
  <si>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</si>
  <si>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</si>
  <si>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</si>
  <si>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</si>
  <si>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</si>
  <si>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</si>
  <si>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</si>
  <si>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</si>
  <si>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</si>
  <si>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</si>
  <si>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</si>
  <si>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</si>
  <si>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</si>
  <si>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</si>
  <si>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</si>
  <si>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</si>
  <si>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</si>
  <si>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</si>
  <si>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</si>
  <si>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</si>
  <si>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</si>
  <si>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</si>
  <si>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</si>
  <si>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</si>
  <si>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</si>
  <si>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</si>
  <si>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</si>
  <si>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</si>
  <si>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</si>
  <si>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</si>
  <si>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</si>
  <si>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</si>
  <si>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</si>
  <si>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</si>
  <si>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</si>
  <si>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</si>
  <si>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</si>
  <si>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</si>
  <si>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</si>
  <si>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</si>
  <si>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</si>
  <si>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</si>
  <si>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</si>
  <si>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</si>
  <si>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</si>
  <si>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</si>
  <si>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</si>
  <si>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</si>
  <si>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</si>
  <si>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</si>
  <si>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</si>
  <si>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</si>
  <si>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</si>
  <si>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</si>
  <si>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</si>
  <si>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</si>
  <si>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</si>
  <si>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</si>
  <si>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</si>
  <si>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</si>
  <si>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</si>
  <si>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</si>
  <si>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</si>
  <si>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</si>
  <si>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</si>
  <si>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</si>
  <si>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</si>
  <si>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</si>
  <si>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</si>
  <si>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</si>
  <si>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</si>
  <si>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</si>
  <si>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</si>
  <si>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</si>
  <si>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</si>
  <si>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</si>
  <si>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</si>
  <si>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</si>
  <si>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</si>
  <si>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</si>
  <si>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</si>
  <si>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</si>
  <si>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</si>
  <si>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</si>
  <si>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</si>
  <si>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</si>
  <si>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</si>
  <si>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</si>
  <si>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</si>
  <si>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</si>
  <si>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</si>
  <si>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</si>
  <si>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</si>
  <si>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</si>
  <si>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</si>
  <si>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</si>
  <si>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</si>
  <si>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</si>
  <si>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</si>
  <si>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</si>
  <si>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</si>
  <si>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</si>
  <si>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</si>
  <si>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</si>
  <si>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</si>
  <si>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</si>
  <si>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</si>
  <si>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</si>
  <si>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</si>
  <si>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</si>
  <si>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</si>
  <si>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</si>
  <si>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</si>
  <si>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</si>
  <si>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</si>
  <si>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</si>
  <si>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</si>
  <si>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</si>
  <si>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</si>
  <si>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</si>
  <si>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</si>
  <si>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</si>
  <si>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</si>
  <si>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</si>
  <si>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</si>
  <si>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</si>
  <si>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</si>
  <si>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</si>
  <si>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</si>
  <si>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</si>
  <si>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</si>
  <si>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</si>
  <si>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</si>
  <si>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</si>
  <si>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</si>
  <si>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</si>
  <si>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</si>
  <si>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</si>
  <si>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</si>
  <si>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</si>
  <si>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</si>
  <si>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</si>
  <si>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</si>
  <si>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</si>
  <si>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</si>
  <si>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</si>
  <si>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</si>
  <si>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</si>
  <si>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</si>
  <si>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</si>
  <si>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</si>
  <si>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</si>
  <si>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</si>
  <si>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</si>
  <si>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</si>
  <si>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</si>
  <si>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</si>
  <si>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</si>
  <si>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</si>
  <si>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</si>
  <si>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</si>
  <si>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</si>
  <si>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</si>
  <si>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</si>
  <si>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</si>
  <si>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</si>
  <si>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</si>
  <si>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</si>
  <si>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</si>
  <si>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</si>
  <si>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</si>
  <si>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</si>
  <si>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</si>
  <si>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</si>
  <si>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</si>
  <si>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</si>
  <si>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</si>
  <si>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</si>
  <si>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</si>
  <si>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</si>
  <si>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</si>
  <si>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</si>
  <si>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</si>
  <si>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</si>
  <si>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</si>
  <si>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</si>
  <si>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</si>
  <si>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</si>
  <si>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</si>
  <si>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</si>
  <si>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</si>
  <si>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</si>
  <si>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</si>
  <si>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</si>
  <si>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</si>
  <si>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</si>
  <si>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</si>
  <si>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</si>
  <si>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</si>
  <si>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</si>
  <si>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</si>
  <si>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</si>
  <si>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</si>
  <si>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</si>
  <si>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</si>
  <si>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</si>
  <si>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</si>
  <si>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</si>
  <si>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</si>
  <si>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</si>
  <si>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</si>
  <si>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</si>
  <si>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</si>
  <si>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</si>
  <si>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</si>
  <si>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</si>
  <si>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</si>
  <si>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</si>
  <si>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</si>
  <si>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</si>
  <si>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</si>
  <si>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</si>
  <si>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</si>
  <si>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</si>
  <si>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</si>
  <si>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</si>
  <si>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</si>
  <si>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</si>
  <si>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</si>
  <si>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</si>
  <si>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</si>
  <si>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</si>
  <si>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</si>
  <si>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</si>
  <si>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</si>
  <si>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</si>
  <si>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</si>
  <si>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</si>
  <si>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</si>
  <si>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</si>
  <si>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</si>
  <si>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</si>
  <si>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</si>
  <si>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</si>
  <si>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</si>
  <si>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</si>
  <si>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</si>
  <si>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</si>
  <si>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</si>
  <si>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</si>
  <si>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</si>
  <si>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</si>
  <si>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</si>
  <si>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</si>
  <si>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</si>
  <si>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</si>
  <si>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</si>
  <si>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</si>
  <si>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</si>
  <si>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</si>
  <si>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</si>
  <si>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</si>
  <si>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</si>
  <si>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</si>
  <si>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</si>
  <si>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</si>
  <si>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</si>
  <si>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</si>
  <si>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</si>
  <si>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</si>
  <si>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</si>
  <si>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</si>
  <si>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</si>
  <si>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</si>
  <si>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</si>
  <si>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</si>
  <si>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</si>
  <si>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</si>
  <si>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</si>
  <si>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</si>
  <si>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</si>
  <si>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</si>
  <si>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</si>
  <si>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</si>
  <si>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</si>
  <si>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</si>
  <si>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</si>
  <si>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</si>
  <si>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</si>
  <si>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</si>
  <si>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</si>
  <si>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</si>
  <si>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</si>
  <si>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</si>
  <si>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</si>
  <si>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</si>
  <si>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</si>
  <si>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</si>
  <si>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</si>
  <si>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</si>
  <si>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</si>
  <si>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</si>
  <si>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</si>
  <si>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</si>
  <si>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</si>
  <si>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</si>
  <si>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</si>
  <si>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</si>
  <si>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</si>
  <si>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</si>
  <si>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</si>
  <si>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</si>
  <si>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</si>
  <si>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</si>
  <si>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</si>
  <si>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</si>
  <si>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</si>
  <si>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</si>
  <si>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</si>
  <si>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</si>
  <si>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</si>
  <si>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</si>
  <si>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</si>
  <si>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</si>
  <si>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</si>
  <si>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</si>
  <si>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</si>
  <si>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</si>
  <si>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</si>
  <si>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</si>
  <si>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</si>
  <si>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</si>
  <si>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</si>
  <si>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</si>
  <si>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</si>
  <si>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</si>
  <si>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</si>
  <si>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</si>
  <si>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</si>
  <si>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</si>
  <si>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</si>
  <si>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</si>
  <si>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</si>
  <si>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</si>
  <si>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</si>
  <si>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</si>
  <si>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</si>
  <si>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</si>
  <si>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</si>
  <si>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</si>
  <si>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</si>
  <si>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</si>
  <si>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</si>
  <si>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</si>
  <si>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</si>
  <si>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</si>
  <si>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</si>
  <si>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</si>
  <si>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</si>
  <si>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</si>
  <si>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</si>
  <si>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</si>
  <si>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</si>
  <si>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</si>
  <si>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</si>
  <si>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</si>
  <si>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</si>
  <si>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</si>
  <si>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</si>
  <si>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</si>
  <si>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</si>
  <si>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</si>
  <si>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</si>
  <si>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</si>
  <si>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</si>
  <si>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</si>
  <si>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</si>
  <si>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</si>
  <si>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</si>
  <si>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</si>
  <si>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</si>
  <si>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</si>
  <si>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</si>
  <si>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</si>
  <si>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</si>
  <si>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</si>
  <si>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</si>
  <si>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</si>
  <si>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</si>
  <si>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</si>
  <si>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</si>
  <si>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</si>
  <si>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</si>
  <si>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</si>
  <si>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</si>
  <si>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</si>
  <si>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</si>
  <si>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</si>
  <si>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</si>
  <si>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</si>
  <si>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</si>
  <si>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</si>
  <si>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</si>
  <si>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</si>
  <si>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</si>
  <si>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</si>
  <si>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</si>
  <si>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</si>
  <si>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</si>
  <si>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</si>
  <si>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</si>
  <si>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</si>
  <si>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</si>
  <si>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</si>
  <si>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</si>
  <si>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</si>
  <si>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</si>
  <si>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</si>
  <si>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</si>
  <si>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</si>
  <si>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</si>
  <si>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</si>
  <si>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</si>
  <si>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</si>
  <si>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</si>
  <si>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</si>
  <si>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</si>
  <si>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</si>
  <si>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</si>
  <si>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</si>
  <si>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</si>
  <si>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</si>
  <si>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</si>
  <si>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</si>
  <si>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</si>
  <si>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</si>
  <si>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</si>
  <si>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</si>
  <si>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</si>
  <si>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</si>
  <si>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</si>
  <si>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</si>
  <si>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</si>
  <si>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</si>
  <si>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</si>
  <si>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</si>
  <si>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</si>
  <si>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</si>
  <si>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</si>
  <si>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</si>
  <si>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</si>
  <si>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</si>
  <si>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</si>
  <si>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</si>
  <si>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</si>
  <si>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</si>
  <si>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</si>
  <si>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</si>
  <si>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</si>
  <si>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</si>
  <si>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</si>
  <si>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</si>
  <si>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</si>
  <si>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</si>
  <si>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</si>
  <si>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</si>
  <si>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</si>
  <si>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</si>
  <si>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</si>
  <si>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</si>
  <si>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</si>
  <si>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</si>
  <si>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</si>
  <si>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</si>
  <si>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</si>
  <si>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</si>
  <si>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</si>
  <si>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</si>
  <si>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</si>
  <si>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</si>
  <si>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</si>
  <si>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</si>
  <si>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</si>
  <si>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</si>
  <si>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</si>
  <si>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</si>
  <si>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</si>
  <si>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</si>
  <si>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</si>
  <si>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</si>
  <si>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</si>
  <si>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</si>
  <si>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</si>
  <si>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</si>
  <si>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</si>
  <si>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</si>
  <si>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</si>
  <si>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</si>
  <si>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</si>
  <si>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</si>
  <si>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</si>
  <si>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</si>
  <si>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</si>
  <si>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</si>
  <si>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</si>
  <si>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</si>
  <si>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</si>
  <si>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</si>
  <si>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</si>
  <si>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</si>
  <si>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</si>
  <si>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</si>
  <si>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</si>
  <si>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</si>
  <si>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</si>
  <si>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</si>
  <si>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</si>
  <si>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</si>
  <si>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</si>
  <si>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</si>
  <si>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</si>
  <si>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</si>
  <si>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</si>
  <si>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</si>
  <si>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</si>
  <si>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</si>
  <si>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</si>
  <si>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</si>
  <si>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</si>
  <si>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</si>
  <si>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</si>
  <si>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</si>
  <si>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</si>
  <si>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</si>
  <si>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</si>
  <si>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</si>
  <si>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</si>
  <si>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</si>
  <si>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</si>
  <si>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</si>
  <si>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</si>
  <si>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</si>
  <si>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</si>
  <si>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</si>
  <si>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</si>
  <si>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</si>
  <si>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</si>
  <si>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</si>
  <si>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</si>
  <si>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</si>
  <si>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</si>
  <si>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</si>
  <si>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</si>
  <si>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</si>
  <si>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</si>
  <si>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</si>
  <si>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</si>
  <si>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</si>
  <si>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</si>
  <si>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</si>
  <si>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</si>
  <si>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</si>
  <si>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</si>
  <si>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</si>
  <si>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</si>
  <si>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</si>
  <si>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</si>
  <si>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</si>
  <si>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</si>
  <si>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</si>
  <si>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</si>
  <si>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</si>
  <si>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</si>
  <si>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</si>
  <si>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</si>
  <si>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</si>
  <si>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</si>
  <si>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</si>
  <si>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</si>
  <si>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</si>
  <si>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</si>
  <si>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</si>
  <si>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</si>
  <si>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</si>
  <si>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</si>
  <si>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</si>
  <si>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</si>
  <si>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</si>
  <si>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</si>
  <si>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</si>
  <si>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</si>
  <si>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</si>
  <si>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</si>
  <si>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</si>
  <si>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</si>
  <si>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</si>
  <si>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</si>
  <si>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</si>
  <si>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</si>
  <si>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</si>
  <si>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</si>
  <si>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</si>
  <si>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</si>
  <si>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</si>
  <si>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</si>
  <si>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</si>
  <si>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</si>
  <si>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</si>
  <si>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</si>
  <si>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</si>
  <si>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</si>
  <si>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</si>
  <si>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</si>
  <si>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</si>
  <si>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</si>
  <si>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</si>
  <si>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</si>
  <si>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</si>
  <si>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</si>
  <si>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</si>
  <si>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</si>
  <si>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</si>
  <si>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</si>
  <si>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</si>
  <si>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</si>
  <si>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</si>
  <si>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</si>
  <si>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</si>
  <si>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</si>
  <si>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</si>
  <si>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</si>
  <si>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</si>
  <si>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</si>
  <si>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</si>
  <si>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</si>
  <si>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</si>
  <si>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</si>
  <si>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</si>
  <si>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</si>
  <si>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</si>
  <si>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</si>
  <si>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</si>
  <si>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</si>
  <si>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</si>
  <si>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</si>
  <si>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</si>
  <si>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</si>
  <si>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</si>
  <si>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</si>
  <si>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</si>
  <si>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</si>
  <si>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</si>
  <si>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</si>
  <si>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</si>
  <si>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</si>
  <si>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</si>
  <si>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</si>
  <si>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</si>
  <si>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</si>
  <si>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</si>
  <si>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</si>
  <si>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</si>
  <si>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</si>
  <si>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</si>
  <si>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</si>
  <si>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</si>
  <si>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</si>
  <si>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</si>
  <si>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</si>
  <si>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</si>
  <si>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</si>
  <si>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</si>
  <si>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</si>
  <si>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</si>
  <si>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</si>
  <si>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</si>
  <si>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</si>
  <si>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</si>
  <si>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</si>
  <si>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</si>
  <si>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</si>
  <si>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</si>
  <si>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</si>
  <si>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</si>
  <si>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</si>
  <si>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</si>
  <si>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</si>
  <si>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</si>
  <si>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</si>
  <si>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</si>
  <si>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</si>
  <si>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</si>
  <si>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</si>
  <si>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</si>
  <si>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</si>
  <si>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</si>
  <si>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</si>
  <si>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</si>
  <si>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</si>
  <si>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</si>
  <si>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</si>
  <si>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</si>
  <si>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</si>
  <si>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</si>
  <si>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</si>
  <si>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</si>
  <si>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</si>
  <si>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</si>
  <si>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</si>
  <si>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</si>
  <si>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</si>
  <si>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</si>
  <si>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</si>
  <si>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</si>
  <si>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</si>
  <si>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</si>
  <si>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</si>
  <si>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</si>
  <si>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</si>
  <si>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</si>
  <si>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</si>
  <si>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</si>
  <si>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</si>
  <si>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</si>
  <si>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</si>
  <si>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</si>
  <si>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</si>
  <si>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</si>
  <si>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</si>
  <si>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</si>
  <si>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</si>
  <si>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</si>
  <si>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</si>
  <si>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</si>
  <si>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</si>
  <si>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</si>
  <si>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</si>
  <si>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</si>
  <si>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</si>
  <si>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</si>
  <si>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</si>
  <si>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</si>
  <si>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</si>
  <si>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</si>
  <si>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</si>
  <si>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</si>
  <si>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</si>
  <si>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</si>
  <si>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</si>
  <si>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</si>
  <si>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</si>
  <si>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</si>
  <si>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</si>
  <si>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</si>
  <si>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</si>
  <si>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</si>
  <si>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</si>
  <si>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</si>
  <si>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</si>
  <si>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</si>
  <si>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</si>
  <si>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</si>
  <si>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</si>
  <si>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</si>
  <si>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</si>
  <si>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</si>
  <si>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</si>
  <si>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</si>
  <si>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</si>
  <si>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</si>
  <si>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</si>
  <si>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</si>
  <si>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</si>
  <si>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</si>
  <si>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</si>
  <si>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</si>
  <si>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</si>
  <si>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</si>
  <si>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</si>
  <si>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</si>
  <si>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</si>
  <si>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</si>
  <si>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</si>
  <si>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</si>
  <si>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</si>
  <si>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</si>
  <si>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</si>
  <si>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</si>
  <si>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</si>
  <si>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</si>
  <si>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</si>
  <si>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</si>
  <si>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</si>
  <si>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</si>
  <si>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</si>
  <si>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</si>
  <si>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</si>
  <si>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</si>
  <si>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</si>
  <si>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</si>
  <si>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</si>
  <si>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</si>
  <si>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</si>
  <si>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</si>
  <si>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</si>
  <si>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</si>
  <si>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</si>
  <si>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</si>
  <si>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</si>
  <si>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</si>
  <si>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</si>
  <si>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</si>
  <si>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</si>
  <si>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</si>
  <si>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</si>
  <si>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</si>
  <si>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</si>
  <si>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</si>
  <si>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</si>
  <si>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</si>
  <si>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</si>
  <si>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</si>
  <si>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</si>
  <si>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</si>
  <si>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</si>
  <si>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</si>
  <si>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</si>
  <si>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</si>
  <si>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</si>
  <si>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</si>
  <si>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</si>
  <si>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</si>
  <si>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</si>
  <si>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</si>
  <si>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</si>
  <si>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</si>
  <si>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</si>
  <si>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</si>
  <si>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</si>
  <si>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</si>
  <si>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</si>
  <si>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</si>
  <si>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</si>
  <si>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</si>
  <si>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</si>
  <si>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</si>
  <si>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</si>
  <si>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</si>
  <si>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</si>
  <si>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</si>
  <si>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</si>
  <si>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</si>
  <si>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</si>
  <si>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</si>
  <si>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</si>
  <si>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</si>
  <si>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</si>
  <si>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</si>
  <si>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</si>
  <si>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</si>
  <si>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</si>
  <si>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</si>
  <si>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</si>
  <si>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</si>
  <si>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</si>
  <si>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</si>
  <si>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</si>
  <si>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</si>
  <si>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</si>
  <si>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</si>
  <si>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</si>
  <si>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</si>
  <si>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</si>
  <si>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</si>
  <si>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</si>
  <si>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</si>
  <si>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</si>
  <si>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</si>
  <si>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</si>
  <si>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</si>
  <si>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</si>
  <si>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</si>
  <si>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</si>
  <si>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</si>
  <si>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</si>
  <si>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</si>
  <si>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</si>
  <si>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</si>
  <si>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</si>
  <si>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</si>
  <si>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</si>
  <si>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</si>
  <si>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</si>
  <si>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</si>
  <si>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</si>
  <si>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</si>
  <si>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</si>
  <si>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</si>
  <si>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</si>
  <si>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</si>
  <si>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</si>
  <si>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</si>
  <si>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</si>
  <si>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</si>
  <si>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</si>
  <si>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</si>
  <si>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</si>
  <si>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</si>
  <si>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</si>
  <si>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</si>
  <si>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</si>
  <si>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</si>
  <si>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</si>
  <si>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</si>
  <si>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</si>
  <si>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</si>
  <si>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</si>
  <si>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</si>
  <si>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</si>
  <si>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</si>
  <si>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</si>
  <si>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</si>
  <si>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</si>
  <si>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</si>
  <si>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</si>
  <si>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</si>
  <si>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</si>
  <si>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</si>
  <si>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</si>
  <si>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</si>
  <si>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</si>
  <si>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</si>
  <si>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</si>
  <si>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</si>
  <si>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</si>
  <si>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</si>
  <si>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</si>
  <si>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</si>
  <si>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</si>
  <si>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</si>
  <si>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</si>
  <si>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</si>
  <si>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</si>
  <si>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</si>
  <si>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</si>
  <si>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</si>
  <si>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</si>
  <si>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</si>
  <si>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</si>
  <si>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</si>
  <si>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</si>
  <si>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</si>
  <si>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</si>
  <si>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</si>
  <si>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</si>
  <si>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</si>
  <si>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</si>
  <si>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</si>
  <si>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</si>
  <si>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</si>
  <si>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</si>
  <si>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</si>
  <si>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</si>
  <si>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</si>
  <si>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</si>
  <si>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</si>
  <si>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</si>
  <si>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</si>
  <si>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</si>
  <si>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</si>
  <si>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</si>
  <si>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</si>
  <si>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</si>
  <si>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</si>
  <si>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</si>
  <si>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</si>
  <si>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</si>
  <si>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</si>
  <si>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</si>
  <si>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</si>
  <si>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</si>
  <si>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</si>
  <si>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</si>
  <si>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</si>
  <si>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</si>
  <si>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</si>
  <si>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</si>
  <si>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</si>
  <si>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</si>
  <si>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</si>
  <si>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</si>
  <si>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</si>
  <si>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</si>
  <si>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</si>
  <si>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</si>
  <si>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</si>
  <si>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</si>
  <si>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</si>
  <si>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</si>
  <si>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</si>
  <si>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</si>
  <si>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</si>
  <si>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</si>
  <si>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</si>
  <si>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</si>
  <si>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</si>
  <si>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</si>
  <si>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</si>
  <si>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</si>
  <si>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</si>
  <si>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</si>
  <si>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</si>
  <si>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</si>
  <si>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</si>
  <si>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</si>
  <si>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</si>
  <si>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</si>
  <si>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</si>
  <si>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</si>
  <si>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</si>
  <si>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</si>
  <si>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</si>
  <si>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</si>
  <si>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</si>
  <si>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</si>
  <si>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</si>
  <si>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</si>
  <si>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</si>
  <si>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</si>
  <si>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</si>
  <si>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</si>
  <si>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</si>
  <si>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</si>
  <si>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</si>
  <si>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</si>
  <si>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</si>
  <si>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</si>
  <si>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</si>
  <si>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</si>
  <si>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</si>
  <si>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</si>
  <si>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</si>
  <si>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</si>
  <si>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</si>
  <si>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</si>
  <si>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</si>
  <si>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</si>
  <si>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</si>
  <si>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</si>
  <si>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</si>
  <si>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</si>
  <si>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</si>
  <si>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</si>
  <si>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</si>
  <si>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</si>
  <si>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</si>
  <si>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</si>
  <si>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</si>
  <si>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</si>
  <si>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</si>
  <si>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</si>
  <si>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</si>
  <si>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</si>
  <si>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</si>
  <si>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</si>
  <si>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</si>
  <si>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</si>
  <si>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</si>
  <si>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</si>
  <si>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</si>
  <si>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</si>
  <si>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</si>
  <si>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</si>
  <si>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</si>
  <si>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</si>
  <si>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</si>
  <si>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</si>
  <si>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</si>
  <si>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</si>
  <si>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</si>
  <si>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</si>
  <si>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</si>
  <si>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</si>
  <si>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</si>
  <si>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</si>
  <si>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</si>
  <si>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</si>
  <si>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</si>
  <si>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</si>
  <si>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</si>
  <si>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</si>
  <si>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</si>
  <si>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</si>
  <si>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</si>
  <si>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</si>
  <si>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</si>
  <si>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</si>
  <si>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</si>
  <si>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</si>
  <si>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</si>
  <si>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</si>
  <si>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</si>
  <si>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</si>
  <si>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</si>
  <si>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</si>
  <si>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</si>
  <si>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</si>
  <si>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</si>
  <si>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</si>
  <si>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</si>
  <si>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</si>
  <si>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</si>
  <si>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</si>
  <si>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</si>
  <si>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</si>
  <si>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</si>
  <si>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</si>
  <si>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</si>
  <si>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</si>
  <si>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</si>
  <si>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</si>
  <si>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</si>
  <si>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</si>
  <si>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</si>
  <si>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</si>
  <si>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</si>
  <si>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</si>
  <si>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</si>
  <si>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</si>
  <si>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</si>
  <si>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</si>
  <si>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</si>
  <si>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</si>
  <si>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</si>
  <si>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</si>
  <si>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</si>
  <si>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</si>
  <si>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</si>
  <si>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</si>
  <si>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</si>
  <si>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</si>
  <si>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</si>
  <si>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</si>
  <si>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</si>
  <si>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</si>
  <si>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</si>
  <si>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</si>
  <si>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</si>
  <si>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</si>
  <si>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</si>
  <si>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</si>
  <si>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</si>
  <si>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</si>
  <si>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</si>
  <si>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</si>
  <si>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</si>
  <si>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</si>
  <si>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</si>
  <si>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</si>
  <si>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</si>
  <si>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</si>
  <si>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</si>
  <si>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</si>
  <si>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</si>
  <si>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</si>
  <si>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</si>
  <si>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</si>
  <si>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</si>
  <si>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</si>
  <si>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</si>
  <si>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</si>
  <si>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</si>
  <si>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</si>
  <si>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</si>
  <si>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</si>
  <si>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</si>
  <si>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</si>
  <si>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</si>
  <si>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</si>
  <si>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</si>
  <si>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</si>
  <si>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</si>
  <si>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</si>
  <si>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</si>
  <si>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</si>
  <si>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</si>
  <si>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</si>
  <si>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</si>
  <si>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</si>
  <si>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</si>
  <si>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</si>
  <si>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</si>
  <si>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</si>
  <si>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</si>
  <si>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</si>
  <si>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</si>
  <si>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</si>
  <si>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</si>
  <si>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</si>
  <si>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</si>
  <si>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</si>
  <si>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</si>
  <si>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</si>
  <si>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</si>
  <si>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</si>
  <si>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</si>
  <si>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</si>
  <si>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</si>
  <si>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</si>
  <si>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</si>
  <si>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</si>
  <si>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</si>
  <si>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</si>
  <si>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</si>
  <si>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</si>
  <si>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</si>
  <si>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</si>
  <si>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</si>
  <si>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</si>
  <si>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</si>
  <si>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</si>
  <si>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</si>
  <si>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</si>
  <si>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</si>
  <si>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</si>
  <si>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</si>
  <si>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</si>
  <si>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</si>
  <si>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</si>
  <si>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</si>
  <si>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</si>
  <si>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</si>
  <si>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</si>
  <si>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</si>
  <si>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</si>
  <si>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</si>
  <si>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</si>
  <si>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</si>
  <si>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</si>
  <si>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</si>
  <si>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</si>
  <si>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</si>
  <si>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</si>
  <si>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</si>
  <si>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</si>
  <si>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</si>
  <si>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</si>
  <si>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</si>
  <si>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</si>
  <si>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</si>
  <si>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</si>
  <si>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</si>
  <si>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</si>
  <si>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</si>
  <si>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</si>
  <si>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</si>
  <si>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</si>
  <si>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</si>
  <si>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</si>
  <si>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</si>
  <si>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</si>
  <si>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</si>
  <si>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</si>
  <si>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</si>
  <si>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</si>
  <si>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</si>
  <si>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</si>
  <si>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</si>
  <si>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</si>
  <si>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</si>
  <si>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</si>
  <si>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</si>
  <si>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</si>
  <si>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</si>
  <si>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</si>
  <si>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</si>
  <si>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</si>
  <si>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</si>
  <si>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</si>
  <si>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</si>
  <si>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</si>
  <si>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</si>
  <si>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</si>
  <si>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</si>
  <si>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</si>
  <si>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</si>
  <si>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</si>
  <si>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</si>
  <si>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</si>
  <si>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</si>
  <si>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</si>
  <si>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</si>
  <si>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</si>
  <si>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</si>
  <si>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</si>
  <si>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</si>
  <si>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</si>
  <si>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</si>
  <si>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</si>
  <si>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</si>
  <si>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</si>
  <si>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</si>
  <si>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</si>
  <si>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</si>
  <si>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</si>
  <si>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</si>
  <si>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</si>
  <si>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</si>
  <si>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</si>
  <si>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</si>
  <si>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</si>
  <si>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</si>
  <si>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</si>
  <si>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</si>
  <si>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</si>
  <si>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</si>
  <si>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</si>
  <si>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</si>
  <si>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</si>
  <si>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</si>
  <si>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</si>
  <si>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</si>
  <si>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</si>
  <si>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</si>
  <si>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</si>
  <si>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</si>
  <si>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</si>
  <si>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</si>
  <si>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</si>
  <si>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</si>
  <si>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</si>
  <si>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</si>
  <si>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</si>
  <si>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</si>
  <si>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</si>
  <si>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</si>
  <si>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</si>
  <si>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</si>
  <si>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</si>
  <si>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</si>
  <si>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</si>
  <si>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</si>
  <si>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</si>
  <si>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</si>
  <si>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</si>
  <si>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</si>
  <si>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</si>
  <si>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</si>
  <si>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</si>
  <si>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</si>
  <si>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</si>
  <si>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</si>
  <si>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</si>
  <si>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</si>
  <si>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</si>
  <si>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</si>
  <si>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</si>
  <si>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</si>
  <si>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</si>
  <si>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</si>
  <si>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</si>
  <si>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</si>
  <si>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</si>
  <si>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</si>
  <si>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</si>
  <si>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</si>
  <si>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</si>
  <si>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</si>
  <si>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</si>
  <si>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</si>
  <si>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</si>
  <si>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</si>
  <si>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</si>
  <si>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</si>
  <si>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</si>
  <si>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</si>
  <si>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</si>
  <si>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</si>
  <si>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</si>
  <si>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</si>
  <si>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</si>
  <si>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</si>
  <si>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</si>
  <si>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</si>
  <si>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</si>
  <si>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</si>
  <si>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</si>
  <si>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</si>
  <si>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</si>
  <si>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</si>
  <si>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</si>
  <si>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</si>
  <si>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</si>
  <si>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</si>
  <si>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</si>
  <si>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</si>
  <si>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</si>
  <si>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</si>
  <si>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</si>
  <si>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</si>
  <si>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</si>
  <si>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</si>
  <si>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</si>
  <si>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</si>
  <si>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</si>
  <si>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</si>
  <si>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</si>
  <si>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</si>
  <si>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</si>
  <si>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</si>
  <si>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</si>
  <si>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</si>
  <si>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</si>
  <si>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</si>
  <si>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</si>
  <si>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</si>
  <si>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</si>
  <si>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</si>
  <si>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</si>
  <si>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</si>
  <si>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</si>
  <si>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</si>
  <si>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</si>
  <si>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</si>
  <si>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</si>
  <si>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</si>
  <si>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</si>
  <si>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</si>
  <si>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</si>
  <si>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</si>
  <si>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</si>
  <si>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</si>
  <si>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</si>
  <si>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</si>
  <si>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</si>
  <si>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</si>
  <si>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</si>
  <si>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</si>
  <si>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</si>
  <si>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</si>
  <si>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</si>
  <si>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</si>
  <si>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</si>
  <si>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</si>
  <si>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</si>
  <si>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</si>
  <si>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</si>
  <si>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</si>
  <si>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</si>
  <si>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</si>
  <si>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</si>
  <si>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</si>
  <si>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</si>
  <si>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</si>
  <si>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</si>
  <si>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</si>
  <si>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</si>
  <si>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</si>
  <si>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</si>
  <si>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</si>
  <si>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</si>
  <si>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</si>
  <si>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</si>
  <si>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</si>
  <si>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</si>
  <si>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</si>
  <si>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</si>
  <si>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</si>
  <si>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</si>
  <si>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</si>
  <si>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</si>
  <si>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</si>
  <si>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</si>
  <si>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</si>
  <si>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</si>
  <si>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</si>
  <si>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</si>
  <si>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</si>
  <si>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</si>
  <si>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</si>
  <si>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</si>
  <si>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</si>
  <si>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</si>
  <si>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</si>
  <si>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</si>
  <si>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</si>
  <si>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</si>
  <si>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</si>
  <si>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</si>
  <si>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</si>
  <si>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</si>
  <si>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</si>
  <si>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</si>
  <si>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</si>
  <si>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</si>
  <si>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</si>
  <si>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</si>
  <si>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</si>
  <si>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</si>
  <si>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</si>
  <si>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</si>
  <si>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</si>
  <si>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</si>
  <si>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</si>
  <si>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</si>
  <si>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</si>
  <si>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</si>
  <si>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</si>
  <si>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</si>
  <si>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</si>
  <si>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</si>
  <si>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</si>
  <si>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</si>
  <si>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</si>
  <si>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</si>
  <si>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</si>
  <si>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</si>
  <si>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</si>
  <si>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</si>
  <si>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</si>
  <si>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</si>
  <si>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</si>
  <si>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</si>
  <si>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</si>
  <si>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</si>
  <si>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</si>
  <si>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</si>
  <si>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</si>
  <si>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</si>
  <si>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</si>
  <si>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</si>
  <si>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</si>
  <si>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</si>
  <si>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</si>
  <si>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</si>
  <si>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</si>
  <si>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</si>
  <si>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</si>
  <si>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</si>
  <si>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</si>
  <si>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</si>
  <si>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</si>
  <si>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</si>
  <si>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</si>
  <si>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</si>
  <si>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</si>
  <si>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</si>
  <si>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</si>
  <si>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</si>
  <si>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</si>
  <si>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</si>
  <si>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</si>
  <si>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</si>
  <si>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</si>
  <si>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</si>
  <si>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</si>
  <si>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</si>
  <si>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</si>
  <si>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</si>
  <si>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</si>
  <si>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</si>
  <si>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</si>
  <si>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</si>
  <si>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</si>
  <si>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</si>
  <si>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</si>
  <si>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</si>
  <si>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</si>
  <si>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</si>
  <si>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</si>
  <si>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</si>
  <si>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</si>
  <si>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</si>
  <si>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</si>
  <si>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</si>
  <si>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</si>
  <si>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</si>
  <si>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</si>
  <si>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</si>
  <si>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</si>
  <si>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</si>
  <si>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</si>
  <si>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</si>
  <si>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</si>
  <si>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</si>
  <si>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</si>
  <si>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</si>
  <si>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</si>
  <si>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</si>
  <si>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</si>
  <si>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</si>
  <si>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</si>
  <si>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</si>
  <si>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</si>
  <si>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</si>
  <si>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</si>
  <si>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</si>
  <si>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</si>
  <si>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</si>
  <si>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</si>
  <si>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</si>
  <si>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</si>
  <si>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</si>
  <si>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</si>
  <si>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</si>
  <si>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</si>
  <si>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</si>
  <si>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</si>
  <si>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</si>
  <si>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</si>
  <si>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</si>
  <si>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</si>
  <si>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</si>
  <si>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</si>
  <si>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</si>
  <si>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</si>
  <si>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</si>
  <si>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</si>
  <si>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</si>
  <si>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</si>
  <si>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</si>
  <si>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</si>
  <si>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</si>
  <si>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</si>
  <si>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</si>
  <si>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</si>
  <si>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</si>
  <si>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</si>
  <si>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</si>
  <si>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</si>
  <si>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</si>
  <si>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</si>
  <si>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</si>
  <si>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</si>
  <si>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</si>
  <si>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</si>
  <si>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</si>
  <si>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</si>
  <si>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</si>
  <si>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</si>
  <si>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</si>
  <si>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</si>
  <si>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</si>
  <si>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</si>
  <si>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</si>
  <si>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</si>
  <si>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</si>
  <si>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</si>
  <si>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</si>
  <si>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</si>
  <si>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</si>
  <si>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</si>
  <si>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</si>
  <si>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</si>
  <si>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</si>
  <si>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</si>
  <si>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</si>
  <si>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</si>
  <si>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</si>
  <si>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</si>
  <si>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</si>
  <si>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</si>
  <si>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</si>
  <si>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</si>
  <si>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</si>
  <si>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</si>
  <si>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</si>
  <si>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</si>
  <si>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</si>
  <si>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</si>
  <si>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</si>
  <si>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</si>
  <si>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</si>
  <si>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</si>
  <si>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</si>
  <si>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</si>
  <si>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</si>
  <si>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</si>
  <si>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</si>
  <si>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</si>
  <si>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</si>
  <si>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</si>
  <si>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</si>
  <si>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</si>
  <si>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</si>
  <si>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</si>
  <si>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</si>
  <si>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</si>
  <si>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</si>
  <si>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</si>
  <si>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</si>
  <si>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</si>
  <si>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</si>
  <si>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</si>
  <si>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</si>
  <si>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</si>
  <si>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</si>
  <si>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</si>
  <si>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</si>
  <si>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</si>
  <si>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</si>
  <si>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</si>
  <si>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</si>
  <si>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</si>
  <si>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</si>
  <si>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</si>
  <si>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</si>
  <si>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</si>
  <si>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</si>
  <si>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</si>
  <si>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</si>
  <si>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</si>
  <si>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</si>
  <si>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</si>
  <si>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</si>
  <si>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</si>
  <si>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</si>
  <si>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</si>
  <si>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</si>
  <si>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</si>
  <si>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</si>
  <si>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</si>
  <si>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</si>
  <si>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</si>
  <si>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</si>
  <si>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</si>
  <si>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</si>
  <si>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</si>
  <si>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</si>
  <si>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</si>
  <si>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</si>
  <si>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</si>
  <si>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</si>
  <si>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</si>
  <si>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</si>
  <si>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</si>
  <si>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</si>
  <si>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</si>
  <si>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</si>
  <si>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</si>
  <si>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</si>
  <si>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</si>
  <si>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</si>
  <si>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</si>
  <si>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</si>
  <si>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</si>
  <si>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</si>
  <si>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</si>
  <si>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</si>
  <si>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</si>
  <si>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</si>
  <si>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</si>
  <si>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</si>
  <si>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</si>
  <si>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</si>
  <si>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</si>
  <si>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</si>
  <si>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</si>
  <si>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</si>
  <si>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</si>
  <si>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</si>
  <si>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</si>
  <si>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</si>
  <si>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</si>
  <si>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</si>
  <si>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</si>
  <si>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</si>
  <si>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</si>
  <si>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</si>
  <si>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</si>
  <si>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</si>
  <si>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</si>
  <si>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</si>
  <si>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</si>
  <si>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</si>
  <si>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</si>
  <si>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</si>
  <si>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</si>
  <si>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</si>
  <si>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</si>
  <si>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</si>
  <si>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</si>
  <si>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</si>
  <si>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</si>
  <si>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</si>
  <si>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</si>
  <si>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</si>
  <si>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</si>
  <si>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</si>
  <si>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</si>
  <si>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</si>
  <si>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</si>
  <si>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</si>
  <si>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</si>
  <si>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</si>
  <si>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</si>
  <si>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</si>
  <si>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</si>
  <si>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</si>
  <si>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</si>
  <si>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</si>
  <si>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</si>
  <si>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</si>
  <si>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</si>
  <si>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</si>
  <si>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</si>
  <si>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</si>
  <si>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</si>
  <si>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</si>
  <si>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</si>
  <si>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</si>
  <si>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</si>
  <si>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</si>
  <si>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</si>
  <si>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</si>
  <si>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</si>
  <si>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</si>
  <si>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</si>
  <si>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</si>
  <si>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</si>
  <si>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</si>
  <si>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</si>
  <si>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</si>
  <si>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</si>
  <si>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</si>
  <si>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</si>
  <si>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</si>
  <si>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</si>
  <si>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</si>
  <si>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</si>
  <si>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</si>
  <si>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</si>
  <si>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</si>
  <si>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</si>
  <si>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</si>
  <si>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</si>
  <si>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</si>
  <si>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</si>
  <si>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</si>
  <si>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</si>
  <si>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</si>
  <si>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</si>
  <si>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</si>
  <si>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</si>
  <si>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</si>
  <si>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</si>
  <si>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</si>
  <si>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</si>
  <si>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</si>
  <si>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</si>
  <si>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</si>
  <si>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</si>
  <si>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</si>
  <si>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</si>
  <si>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</si>
  <si>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</si>
  <si>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</si>
  <si>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</si>
  <si>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</si>
  <si>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</si>
  <si>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</si>
  <si>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</si>
  <si>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</si>
  <si>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</si>
  <si>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</si>
  <si>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</si>
  <si>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</si>
  <si>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</si>
  <si>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</si>
  <si>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</si>
  <si>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</si>
  <si>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</si>
  <si>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</si>
  <si>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</si>
  <si>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</si>
  <si>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</si>
  <si>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</si>
  <si>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</si>
  <si>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</si>
  <si>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</si>
  <si>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</si>
  <si>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</si>
  <si>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</si>
  <si>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</si>
  <si>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</si>
  <si>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</si>
  <si>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</si>
  <si>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</si>
  <si>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</si>
  <si>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</si>
  <si>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</si>
  <si>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</si>
  <si>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</si>
  <si>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</si>
  <si>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</si>
  <si>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</si>
  <si>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</si>
  <si>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</si>
  <si>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</si>
  <si>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</si>
  <si>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</si>
  <si>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</si>
  <si>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</si>
  <si>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</si>
  <si>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</si>
  <si>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</si>
  <si>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</si>
  <si>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</si>
  <si>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</si>
  <si>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</si>
  <si>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</si>
  <si>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</si>
  <si>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</si>
  <si>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</si>
  <si>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</si>
  <si>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</si>
  <si>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</si>
  <si>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</si>
  <si>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</si>
  <si>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</si>
  <si>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</si>
  <si>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</si>
  <si>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</si>
  <si>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</si>
  <si>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</si>
  <si>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</si>
  <si>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</si>
  <si>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</si>
  <si>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</si>
  <si>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</si>
  <si>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</si>
  <si>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</si>
  <si>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</si>
  <si>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</si>
  <si>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</si>
  <si>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</si>
  <si>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</si>
  <si>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</si>
  <si>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</si>
  <si>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</si>
  <si>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</si>
  <si>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</si>
  <si>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</si>
  <si>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</si>
  <si>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</si>
  <si>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</si>
  <si>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</si>
  <si>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</si>
  <si>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</si>
  <si>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</si>
  <si>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</si>
  <si>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</si>
  <si>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</si>
  <si>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</si>
  <si>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</si>
  <si>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</si>
  <si>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</si>
  <si>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</si>
  <si>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</si>
  <si>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</si>
  <si>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</si>
  <si>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</si>
  <si>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</si>
  <si>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</si>
  <si>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</si>
  <si>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</si>
  <si>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</si>
  <si>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</si>
  <si>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</si>
  <si>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</si>
  <si>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</si>
  <si>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</si>
  <si>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</si>
  <si>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</si>
  <si>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</si>
  <si>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</si>
  <si>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</si>
  <si>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</si>
  <si>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</si>
  <si>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</si>
  <si>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</si>
  <si>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</si>
  <si>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</si>
  <si>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</si>
  <si>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</si>
  <si>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</si>
  <si>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</si>
  <si>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</si>
  <si>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</si>
  <si>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</si>
  <si>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</si>
  <si>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</si>
  <si>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</si>
  <si>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</si>
  <si>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</si>
  <si>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</si>
  <si>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</si>
  <si>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</si>
  <si>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</si>
  <si>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</si>
  <si>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</si>
  <si>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</si>
  <si>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</si>
  <si>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</si>
  <si>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</si>
  <si>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</si>
  <si>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</si>
  <si>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</si>
  <si>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</si>
  <si>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</si>
  <si>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</si>
  <si>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</si>
  <si>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</si>
  <si>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</si>
  <si>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</si>
  <si>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</si>
  <si>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</si>
  <si>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</si>
  <si>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</si>
  <si>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</si>
  <si>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</si>
  <si>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</si>
  <si>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</si>
  <si>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</si>
  <si>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</si>
  <si>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</si>
  <si>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</si>
  <si>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</si>
  <si>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</si>
  <si>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</si>
  <si>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</si>
  <si>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</si>
  <si>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</si>
  <si>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</si>
  <si>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</si>
  <si>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</si>
  <si>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</si>
  <si>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</si>
  <si>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</si>
  <si>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</si>
  <si>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</si>
  <si>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</si>
  <si>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</si>
  <si>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</si>
  <si>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</si>
  <si>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</si>
  <si>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</si>
  <si>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</si>
  <si>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</si>
  <si>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</si>
  <si>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</si>
  <si>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</si>
  <si>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</si>
  <si>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</si>
  <si>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</si>
  <si>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</si>
  <si>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</si>
  <si>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</si>
  <si>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</si>
  <si>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</si>
  <si>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</si>
  <si>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</si>
  <si>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</si>
  <si>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</si>
  <si>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</si>
  <si>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</si>
  <si>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</si>
  <si>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</si>
  <si>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</si>
  <si>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</si>
  <si>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</si>
  <si>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</si>
  <si>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</si>
  <si>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</si>
  <si>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</si>
  <si>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</si>
  <si>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</si>
  <si>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</si>
  <si>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</si>
  <si>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</si>
  <si>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</si>
  <si>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</si>
  <si>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</si>
  <si>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</si>
  <si>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</si>
  <si>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</si>
  <si>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</si>
  <si>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</si>
  <si>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</si>
  <si>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</si>
  <si>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</si>
  <si>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</si>
  <si>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</si>
  <si>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</si>
  <si>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</si>
  <si>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</si>
  <si>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</si>
  <si>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</si>
  <si>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</si>
  <si>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</si>
  <si>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</si>
  <si>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</si>
  <si>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</si>
  <si>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</si>
  <si>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</si>
  <si>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</si>
  <si>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</si>
  <si>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</si>
  <si>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</si>
  <si>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</si>
  <si>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</si>
  <si>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</si>
  <si>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</si>
  <si>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</si>
  <si>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</si>
  <si>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</si>
  <si>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</si>
  <si>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</si>
  <si>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</si>
  <si>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</si>
  <si>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</si>
  <si>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</si>
  <si>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</si>
  <si>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</si>
  <si>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</si>
  <si>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</si>
  <si>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</si>
  <si>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</si>
  <si>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</si>
  <si>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</si>
  <si>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</si>
  <si>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</si>
  <si>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</si>
  <si>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</si>
  <si>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</si>
  <si>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</si>
  <si>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</si>
  <si>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</si>
  <si>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</si>
  <si>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</si>
  <si>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</si>
  <si>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</si>
  <si>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</si>
  <si>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</si>
  <si>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</si>
  <si>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</si>
  <si>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</si>
  <si>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</si>
  <si>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</si>
  <si>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</si>
  <si>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</si>
  <si>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</si>
  <si>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</si>
  <si>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</si>
  <si>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</si>
  <si>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</si>
  <si>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</si>
  <si>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</si>
  <si>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</si>
  <si>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</si>
  <si>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</si>
  <si>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</si>
  <si>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</si>
  <si>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</si>
  <si>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</si>
  <si>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</si>
  <si>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</si>
  <si>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</si>
  <si>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</si>
  <si>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</si>
  <si>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</si>
  <si>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</si>
  <si>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</si>
  <si>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</si>
  <si>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</si>
  <si>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</si>
  <si>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</si>
  <si>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</si>
  <si>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</si>
  <si>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</si>
  <si>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</si>
  <si>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</si>
  <si>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</si>
  <si>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</si>
  <si>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</si>
  <si>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</si>
  <si>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</si>
  <si>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</si>
  <si>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</si>
  <si>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</si>
  <si>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</si>
  <si>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</si>
  <si>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</si>
  <si>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</si>
  <si>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</si>
  <si>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</si>
  <si>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</si>
  <si>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</si>
  <si>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</si>
  <si>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</si>
  <si>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</si>
  <si>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</si>
  <si>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</si>
  <si>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</si>
  <si>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</si>
  <si>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</si>
  <si>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</si>
  <si>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</si>
  <si>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</si>
  <si>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</si>
  <si>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</si>
  <si>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</si>
  <si>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</si>
  <si>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</si>
  <si>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</si>
  <si>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</si>
  <si>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</si>
  <si>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</si>
  <si>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</si>
  <si>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</si>
  <si>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</si>
  <si>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</si>
  <si>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</si>
  <si>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</si>
  <si>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</si>
  <si>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</si>
  <si>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</si>
  <si>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</si>
  <si>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</si>
  <si>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</si>
  <si>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</si>
  <si>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</si>
  <si>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</si>
  <si>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</si>
  <si>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</si>
  <si>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</si>
  <si>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</si>
  <si>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</si>
  <si>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</si>
  <si>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</si>
  <si>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</si>
  <si>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</si>
  <si>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</si>
  <si>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</si>
  <si>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</si>
  <si>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</si>
  <si>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</si>
  <si>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</si>
  <si>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</si>
  <si>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</si>
  <si>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</si>
  <si>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</si>
  <si>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</si>
  <si>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</si>
  <si>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</si>
  <si>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</si>
  <si>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</si>
  <si>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</si>
  <si>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</si>
  <si>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</si>
  <si>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</si>
  <si>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</si>
  <si>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</si>
  <si>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</si>
  <si>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</si>
  <si>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</si>
  <si>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</si>
  <si>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</si>
  <si>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</si>
  <si>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</si>
  <si>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</si>
  <si>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</si>
  <si>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</si>
  <si>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</si>
  <si>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</si>
  <si>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</si>
  <si>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</si>
  <si>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</si>
  <si>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</si>
  <si>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</si>
  <si>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</si>
  <si>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</si>
  <si>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</si>
  <si>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</si>
  <si>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</si>
  <si>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</si>
  <si>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</si>
  <si>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</si>
  <si>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</si>
  <si>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</si>
  <si>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</si>
  <si>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</si>
  <si>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</si>
  <si>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</si>
  <si>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</si>
  <si>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</si>
  <si>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</si>
  <si>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</si>
  <si>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</si>
  <si>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</si>
  <si>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</si>
  <si>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</si>
  <si>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</si>
  <si>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</si>
  <si>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</si>
  <si>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</si>
  <si>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</si>
  <si>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</si>
  <si>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</si>
  <si>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</si>
  <si>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</si>
  <si>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</si>
  <si>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</si>
  <si>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</si>
  <si>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</si>
  <si>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</si>
  <si>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</si>
  <si>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</si>
  <si>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</si>
  <si>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</si>
  <si>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</si>
  <si>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</si>
  <si>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</si>
  <si>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</si>
  <si>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</si>
  <si>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</si>
  <si>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</si>
  <si>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</si>
  <si>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</si>
  <si>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</si>
  <si>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</si>
  <si>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</si>
  <si>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</si>
  <si>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</si>
  <si>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</si>
  <si>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</si>
  <si>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</si>
  <si>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</si>
  <si>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</si>
  <si>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</si>
  <si>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</si>
  <si>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</si>
  <si>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</si>
  <si>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</si>
  <si>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</si>
  <si>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</si>
  <si>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</si>
  <si>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</si>
  <si>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</si>
  <si>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</si>
  <si>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</si>
  <si>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</si>
  <si>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</si>
  <si>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</si>
  <si>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</si>
  <si>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</si>
  <si>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</si>
  <si>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</si>
  <si>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</si>
  <si>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</si>
  <si>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</si>
  <si>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</si>
  <si>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</si>
  <si>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</si>
  <si>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</si>
  <si>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</si>
  <si>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</si>
  <si>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</si>
  <si>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</si>
  <si>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</si>
  <si>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</si>
  <si>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</si>
  <si>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</si>
  <si>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</si>
  <si>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</si>
  <si>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</si>
  <si>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</si>
  <si>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</si>
  <si>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</si>
  <si>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</si>
  <si>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</si>
  <si>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</si>
  <si>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</si>
  <si>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</si>
  <si>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</si>
  <si>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</si>
  <si>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</si>
  <si>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</si>
  <si>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</si>
  <si>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</si>
  <si>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</si>
  <si>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</si>
  <si>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</si>
  <si>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</si>
  <si>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</si>
  <si>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</si>
  <si>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</si>
  <si>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</si>
  <si>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</si>
  <si>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</si>
  <si>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</si>
  <si>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</si>
  <si>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</si>
  <si>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</si>
  <si>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</si>
  <si>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</si>
  <si>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</si>
  <si>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</si>
  <si>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</si>
  <si>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</si>
  <si>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</si>
  <si>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</si>
  <si>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</si>
  <si>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</si>
  <si>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</si>
  <si>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</si>
  <si>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</si>
  <si>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</si>
  <si>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</si>
  <si>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</si>
  <si>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</si>
  <si>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</si>
  <si>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</si>
  <si>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</si>
  <si>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</si>
  <si>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</si>
  <si>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</si>
  <si>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</si>
  <si>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</si>
  <si>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</si>
  <si>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</si>
  <si>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</si>
  <si>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</si>
  <si>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</si>
  <si>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</si>
  <si>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</si>
  <si>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</si>
  <si>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</si>
  <si>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</si>
  <si>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</si>
  <si>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</si>
  <si>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</si>
  <si>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</si>
  <si>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</si>
  <si>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</si>
  <si>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</si>
  <si>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</si>
  <si>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</si>
  <si>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</si>
  <si>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</si>
  <si>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</si>
  <si>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</si>
  <si>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</si>
  <si>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</si>
  <si>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</si>
  <si>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</si>
  <si>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</si>
  <si>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</si>
  <si>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</si>
  <si>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</si>
  <si>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</si>
  <si>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</si>
  <si>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</si>
  <si>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</si>
  <si>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</si>
  <si>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</si>
  <si>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</si>
  <si>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</si>
  <si>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</si>
  <si>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</si>
  <si>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</si>
  <si>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</si>
  <si>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</si>
  <si>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</si>
  <si>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</si>
  <si>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</si>
  <si>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</si>
  <si>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</si>
  <si>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</si>
  <si>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</si>
  <si>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</si>
  <si>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</si>
  <si>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</si>
  <si>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</si>
  <si>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</si>
  <si>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</si>
  <si>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</si>
  <si>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</si>
  <si>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</si>
  <si>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</si>
  <si>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</si>
  <si>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</si>
  <si>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</si>
  <si>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</si>
  <si>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</si>
  <si>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</si>
  <si>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</si>
  <si>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</si>
  <si>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</si>
  <si>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</si>
  <si>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</si>
  <si>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</si>
  <si>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</si>
  <si>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</si>
  <si>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</si>
  <si>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</si>
  <si>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</si>
  <si>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</si>
  <si>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</si>
  <si>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</si>
  <si>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</si>
  <si>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</si>
  <si>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</si>
  <si>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</si>
  <si>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</si>
  <si>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</si>
  <si>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</si>
  <si>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</si>
  <si>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</si>
  <si>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</si>
  <si>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</si>
  <si>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</si>
  <si>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</si>
  <si>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</si>
  <si>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</si>
  <si>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</si>
  <si>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</si>
  <si>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</si>
  <si>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</si>
  <si>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</si>
  <si>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</si>
  <si>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</si>
  <si>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</si>
  <si>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</si>
  <si>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</si>
  <si>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</si>
  <si>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</si>
  <si>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</si>
  <si>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</si>
  <si>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</si>
  <si>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</si>
  <si>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</si>
  <si>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</si>
  <si>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</si>
  <si>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</si>
  <si>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</si>
  <si>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</si>
  <si>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</si>
  <si>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</si>
  <si>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</si>
  <si>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</si>
  <si>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</si>
  <si>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</si>
  <si>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</si>
  <si>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</si>
  <si>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</si>
  <si>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</si>
  <si>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</si>
  <si>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</si>
  <si>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</si>
  <si>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</si>
  <si>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</si>
  <si>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</si>
  <si>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</si>
  <si>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</si>
  <si>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</si>
  <si>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</si>
  <si>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</si>
  <si>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</si>
  <si>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</si>
  <si>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</si>
  <si>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</si>
  <si>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</si>
  <si>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</si>
  <si>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</si>
  <si>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</si>
  <si>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</si>
  <si>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</si>
  <si>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</si>
  <si>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</si>
  <si>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</si>
  <si>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</si>
  <si>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</si>
  <si>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</si>
  <si>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</si>
  <si>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</si>
  <si>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</si>
  <si>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</si>
  <si>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</si>
  <si>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</si>
  <si>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</si>
  <si>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</si>
  <si>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</si>
  <si>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</si>
  <si>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</si>
  <si>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</si>
  <si>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</si>
  <si>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</si>
  <si>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</si>
  <si>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</si>
  <si>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</si>
  <si>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</si>
  <si>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</si>
  <si>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</si>
  <si>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</si>
  <si>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</si>
  <si>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</si>
  <si>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</si>
  <si>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</si>
  <si>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</si>
  <si>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</si>
  <si>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</si>
  <si>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</si>
  <si>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</si>
  <si>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</si>
  <si>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</si>
  <si>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</si>
  <si>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</si>
  <si>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</si>
  <si>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</si>
  <si>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</si>
  <si>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</si>
  <si>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</si>
  <si>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</si>
  <si>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</si>
  <si>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</si>
  <si>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</si>
  <si>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</si>
  <si>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</si>
  <si>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</si>
  <si>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</si>
  <si>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</si>
  <si>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</si>
  <si>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</si>
  <si>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</si>
  <si>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</si>
  <si>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</si>
  <si>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</si>
  <si>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</si>
  <si>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</si>
  <si>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</si>
  <si>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</si>
  <si>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</si>
  <si>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</si>
  <si>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</si>
  <si>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</si>
  <si>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</si>
  <si>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</si>
  <si>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</si>
  <si>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</si>
  <si>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</si>
  <si>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</si>
  <si>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</si>
  <si>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</si>
  <si>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</si>
  <si>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</si>
  <si>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</si>
  <si>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</si>
  <si>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</si>
  <si>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</si>
  <si>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</si>
  <si>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</si>
  <si>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</si>
  <si>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</si>
  <si>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</si>
  <si>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</si>
  <si>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</si>
  <si>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</si>
  <si>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</si>
  <si>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</si>
  <si>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</si>
  <si>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</si>
  <si>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</si>
  <si>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</si>
  <si>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</si>
  <si>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</si>
  <si>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</si>
  <si>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</si>
  <si>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</si>
  <si>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</si>
  <si>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</si>
  <si>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</si>
  <si>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</si>
  <si>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</si>
  <si>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</si>
  <si>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</si>
  <si>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</si>
  <si>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</si>
  <si>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</si>
  <si>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</si>
  <si>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</si>
  <si>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</si>
  <si>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</si>
  <si>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</si>
  <si>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</si>
  <si>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</si>
  <si>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</si>
  <si>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</si>
  <si>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</si>
  <si>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</si>
  <si>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</si>
  <si>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</si>
  <si>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</si>
  <si>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</si>
  <si>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</si>
  <si>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</si>
  <si>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</si>
  <si>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</si>
  <si>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</si>
  <si>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</si>
  <si>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</si>
  <si>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</si>
  <si>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</si>
  <si>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</si>
  <si>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</si>
  <si>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</si>
  <si>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</si>
  <si>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</si>
  <si>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</si>
  <si>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</si>
  <si>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</si>
  <si>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</si>
  <si>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</si>
  <si>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</si>
  <si>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</si>
  <si>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</si>
  <si>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</si>
  <si>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</si>
  <si>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</si>
  <si>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</si>
  <si>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</si>
  <si>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</si>
  <si>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</si>
  <si>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</si>
  <si>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</si>
  <si>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</si>
  <si>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</si>
  <si>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</si>
  <si>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</si>
  <si>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</si>
  <si>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</si>
  <si>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</si>
  <si>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</si>
  <si>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</si>
  <si>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</si>
  <si>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</si>
  <si>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</si>
  <si>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</si>
  <si>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</si>
  <si>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</si>
  <si>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</si>
  <si>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</si>
  <si>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</si>
  <si>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</si>
  <si>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</si>
  <si>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</si>
  <si>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</si>
  <si>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</si>
  <si>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</si>
  <si>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</si>
  <si>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</si>
  <si>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</si>
  <si>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</si>
  <si>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</si>
  <si>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</si>
  <si>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</si>
  <si>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</si>
  <si>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</si>
  <si>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</si>
  <si>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</si>
  <si>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</si>
  <si>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</si>
  <si>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</si>
  <si>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</si>
  <si>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</si>
  <si>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</si>
  <si>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</si>
  <si>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</si>
  <si>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</si>
  <si>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</si>
  <si>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</si>
  <si>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</si>
  <si>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</si>
  <si>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</si>
  <si>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</si>
  <si>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</si>
  <si>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</si>
  <si>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</si>
  <si>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</si>
  <si>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</si>
  <si>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</si>
  <si>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</si>
  <si>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</si>
  <si>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</si>
  <si>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</si>
  <si>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</si>
  <si>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</si>
  <si>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</si>
  <si>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</si>
  <si>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</si>
  <si>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</si>
  <si>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</si>
  <si>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</si>
  <si>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</si>
  <si>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</si>
  <si>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</si>
  <si>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</si>
  <si>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</si>
  <si>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</si>
  <si>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</si>
  <si>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</si>
  <si>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</si>
  <si>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</si>
  <si>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</si>
  <si>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</si>
  <si>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</si>
  <si>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</si>
  <si>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</si>
  <si>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</si>
  <si>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</si>
  <si>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</si>
  <si>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</si>
  <si>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</si>
  <si>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</si>
  <si>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</si>
  <si>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</si>
  <si>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</si>
  <si>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</si>
  <si>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</si>
  <si>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</si>
  <si>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</si>
  <si>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</si>
  <si>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</si>
  <si>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</si>
  <si>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</si>
  <si>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</si>
  <si>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</si>
  <si>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</si>
  <si>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</si>
  <si>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</si>
  <si>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</si>
  <si>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</si>
  <si>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</si>
  <si>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</si>
  <si>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</si>
  <si>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</si>
  <si>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</si>
  <si>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</si>
  <si>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</si>
  <si>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</si>
  <si>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</si>
  <si>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</si>
  <si>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</si>
  <si>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</si>
  <si>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</si>
  <si>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</si>
  <si>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</si>
  <si>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</si>
  <si>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</si>
  <si>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</si>
  <si>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</si>
  <si>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</si>
  <si>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</si>
  <si>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</si>
  <si>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</si>
  <si>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</si>
  <si>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</si>
  <si>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</si>
  <si>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</si>
  <si>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</si>
  <si>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</si>
  <si>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</si>
  <si>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</si>
  <si>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</si>
  <si>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</si>
  <si>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</si>
  <si>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</si>
  <si>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</si>
  <si>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</si>
  <si>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</si>
  <si>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</si>
  <si>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</si>
  <si>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</si>
  <si>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</si>
  <si>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</si>
  <si>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</si>
  <si>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</si>
  <si>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</si>
  <si>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</si>
  <si>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</si>
  <si>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</si>
  <si>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</si>
  <si>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</si>
  <si>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</si>
  <si>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</si>
  <si>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</si>
  <si>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</si>
  <si>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</si>
  <si>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</si>
  <si>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</si>
  <si>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</si>
  <si>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</si>
  <si>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</si>
  <si>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</si>
  <si>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</si>
  <si>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</si>
  <si>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</si>
  <si>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</si>
  <si>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</si>
  <si>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</si>
  <si>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</si>
  <si>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</si>
  <si>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</si>
  <si>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</si>
  <si>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</si>
  <si>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</si>
  <si>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</si>
  <si>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</si>
  <si>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</si>
  <si>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</si>
  <si>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</si>
  <si>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</si>
  <si>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</si>
  <si>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</si>
  <si>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</si>
  <si>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</si>
  <si>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</si>
  <si>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</si>
  <si>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</si>
  <si>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</si>
  <si>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</si>
  <si>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</si>
  <si>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</si>
  <si>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</si>
  <si>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</si>
  <si>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</si>
  <si>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</si>
  <si>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</si>
  <si>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</si>
  <si>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</si>
  <si>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</si>
  <si>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</si>
  <si>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</si>
  <si>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</si>
  <si>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</si>
  <si>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</si>
  <si>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</si>
  <si>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</si>
  <si>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</si>
  <si>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</si>
  <si>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</si>
  <si>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</si>
  <si>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</si>
  <si>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</si>
  <si>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</si>
  <si>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</si>
  <si>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</si>
  <si>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</si>
  <si>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</si>
  <si>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</si>
  <si>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</si>
  <si>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</si>
  <si>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</si>
  <si>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</si>
  <si>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</si>
  <si>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</si>
  <si>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</si>
  <si>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</si>
  <si>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</si>
  <si>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</si>
  <si>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</si>
  <si>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</si>
  <si>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</si>
  <si>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</si>
  <si>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</si>
  <si>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</si>
  <si>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</si>
  <si>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</si>
  <si>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</si>
  <si>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</si>
  <si>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</si>
  <si>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</si>
  <si>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</si>
  <si>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</si>
  <si>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</si>
  <si>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</si>
  <si>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</si>
  <si>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</si>
  <si>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</si>
  <si>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</si>
  <si>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</si>
  <si>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</si>
  <si>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</si>
  <si>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</si>
  <si>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</si>
  <si>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</si>
  <si>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</si>
  <si>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</si>
  <si>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</si>
  <si>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</si>
  <si>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</si>
  <si>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</si>
  <si>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</si>
  <si>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</si>
  <si>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</si>
  <si>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</si>
  <si>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</si>
  <si>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</si>
  <si>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</si>
  <si>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</si>
  <si>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</si>
  <si>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</si>
  <si>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</si>
  <si>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</si>
  <si>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</si>
  <si>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</si>
  <si>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</si>
  <si>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</si>
  <si>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</si>
  <si>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</si>
  <si>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</si>
  <si>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</si>
  <si>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</si>
  <si>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</si>
  <si>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</si>
  <si>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</si>
  <si>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</si>
  <si>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</si>
  <si>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</si>
  <si>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</si>
  <si>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</si>
  <si>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</si>
  <si>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</si>
  <si>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</si>
  <si>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</si>
  <si>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</si>
  <si>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</si>
  <si>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</si>
  <si>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</si>
  <si>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</si>
  <si>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</si>
  <si>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</si>
  <si>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</si>
  <si>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</si>
  <si>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</si>
  <si>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</si>
  <si>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</si>
  <si>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</si>
  <si>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</si>
  <si>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</si>
  <si>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</si>
  <si>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</si>
  <si>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</si>
  <si>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</si>
  <si>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</si>
  <si>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</si>
  <si>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</si>
  <si>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</si>
  <si>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</si>
  <si>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</si>
  <si>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</si>
  <si>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</si>
  <si>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</si>
  <si>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</si>
  <si>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</si>
  <si>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</si>
  <si>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</si>
  <si>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</si>
  <si>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</si>
  <si>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</si>
  <si>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</si>
  <si>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</si>
  <si>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</si>
  <si>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</si>
  <si>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</si>
  <si>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</si>
  <si>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</si>
  <si>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</si>
  <si>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</si>
  <si>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</si>
  <si>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</si>
  <si>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</si>
  <si>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</si>
  <si>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</si>
  <si>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</si>
  <si>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</si>
  <si>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</si>
  <si>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</si>
  <si>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</si>
  <si>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</si>
  <si>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</si>
  <si>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</si>
  <si>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</si>
  <si>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</si>
  <si>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</si>
  <si>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</si>
  <si>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</si>
  <si>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</si>
  <si>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</si>
  <si>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</si>
  <si>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</si>
  <si>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</si>
  <si>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</si>
  <si>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</si>
  <si>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</si>
  <si>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</si>
  <si>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</si>
  <si>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</si>
  <si>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</si>
  <si>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</si>
  <si>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</si>
  <si>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</si>
  <si>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</si>
  <si>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</si>
  <si>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</si>
  <si>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</si>
  <si>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</si>
  <si>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</si>
  <si>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</si>
  <si>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</si>
  <si>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</si>
  <si>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</si>
  <si>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</si>
  <si>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</si>
  <si>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</si>
  <si>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</si>
  <si>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</si>
  <si>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</si>
  <si>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</si>
  <si>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</si>
  <si>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</si>
  <si>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</si>
  <si>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</si>
  <si>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</si>
  <si>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</si>
  <si>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</si>
  <si>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</si>
  <si>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</si>
  <si>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</si>
  <si>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</si>
  <si>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</si>
  <si>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</si>
  <si>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</si>
  <si>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</si>
  <si>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</si>
  <si>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</si>
  <si>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</si>
  <si>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</si>
  <si>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</si>
  <si>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</si>
  <si>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</si>
  <si>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</si>
  <si>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</si>
  <si>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</si>
  <si>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</si>
  <si>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</si>
  <si>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</si>
  <si>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</si>
  <si>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</si>
  <si>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</si>
  <si>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</si>
  <si>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</si>
  <si>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</si>
  <si>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</si>
  <si>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</si>
  <si>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</si>
  <si>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</si>
  <si>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</si>
  <si>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</si>
  <si>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</si>
  <si>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</si>
  <si>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</si>
  <si>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</si>
  <si>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</si>
  <si>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</si>
  <si>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</si>
  <si>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</si>
  <si>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</si>
  <si>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</si>
  <si>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</si>
  <si>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</si>
  <si>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</si>
  <si>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</si>
  <si>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</si>
  <si>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</si>
  <si>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</si>
  <si>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</si>
  <si>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</si>
  <si>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</si>
  <si>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</si>
  <si>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</si>
  <si>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</si>
  <si>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</si>
  <si>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</si>
  <si>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</si>
  <si>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</si>
  <si>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</si>
  <si>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</si>
  <si>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</si>
  <si>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</si>
  <si>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</si>
  <si>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</si>
  <si>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</si>
  <si>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</si>
  <si>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</si>
  <si>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</si>
  <si>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</si>
  <si>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</si>
  <si>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</si>
  <si>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</si>
  <si>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</si>
  <si>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</si>
  <si>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</si>
  <si>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</si>
  <si>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</si>
  <si>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</si>
  <si>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</si>
  <si>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</si>
  <si>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</si>
  <si>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</si>
  <si>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</si>
  <si>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</si>
  <si>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</si>
  <si>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</si>
  <si>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</si>
  <si>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</si>
  <si>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</si>
  <si>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</si>
  <si>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</si>
  <si>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</si>
  <si>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</si>
  <si>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</si>
  <si>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</si>
  <si>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</si>
  <si>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</si>
  <si>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</si>
  <si>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</si>
  <si>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</si>
  <si>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</si>
  <si>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</si>
  <si>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</si>
  <si>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</si>
  <si>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</si>
  <si>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</si>
  <si>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</si>
  <si>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</si>
  <si>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</si>
  <si>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</si>
  <si>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</si>
  <si>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</si>
  <si>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</si>
  <si>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</si>
  <si>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</si>
  <si>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</si>
  <si>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</si>
  <si>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</si>
  <si>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</si>
  <si>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</si>
  <si>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</si>
  <si>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</si>
  <si>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</si>
  <si>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</si>
  <si>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</si>
  <si>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</si>
  <si>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</si>
  <si>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</si>
  <si>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</si>
  <si>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</si>
  <si>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</si>
  <si>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</si>
  <si>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</si>
  <si>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</si>
  <si>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</si>
  <si>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</si>
  <si>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</si>
  <si>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</si>
  <si>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</si>
  <si>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</si>
  <si>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</si>
  <si>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</si>
  <si>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</si>
  <si>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</si>
  <si>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</si>
  <si>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</si>
  <si>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</si>
  <si>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</si>
  <si>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</si>
  <si>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</si>
  <si>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</si>
  <si>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</si>
  <si>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</si>
  <si>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</si>
  <si>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</si>
  <si>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</si>
  <si>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</si>
  <si>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</si>
  <si>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</si>
  <si>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</si>
  <si>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</si>
  <si>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</si>
  <si>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</si>
  <si>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</si>
  <si>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</si>
  <si>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</si>
  <si>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</si>
  <si>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</si>
  <si>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</si>
  <si>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</si>
  <si>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</si>
  <si>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</si>
  <si>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</si>
  <si>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</si>
  <si>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</si>
  <si>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</si>
  <si>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</si>
  <si>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</si>
  <si>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</si>
  <si>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</si>
  <si>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</si>
  <si>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</si>
  <si>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</si>
  <si>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</si>
  <si>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</si>
  <si>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</si>
  <si>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</si>
  <si>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</si>
  <si>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</si>
  <si>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</si>
  <si>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</si>
  <si>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</si>
  <si>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</si>
  <si>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</si>
  <si>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</si>
  <si>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</si>
  <si>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</si>
  <si>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</si>
  <si>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</si>
  <si>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</si>
  <si>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</si>
  <si>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</si>
  <si>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</si>
  <si>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</si>
  <si>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</si>
  <si>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</si>
  <si>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</si>
  <si>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</si>
  <si>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</si>
  <si>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</si>
  <si>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</si>
  <si>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</si>
  <si>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</si>
  <si>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</si>
  <si>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</si>
  <si>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</si>
  <si>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</si>
  <si>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</si>
  <si>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</si>
  <si>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</si>
  <si>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</si>
  <si>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</si>
  <si>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</si>
  <si>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</si>
  <si>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</si>
  <si>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</si>
  <si>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</si>
  <si>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</si>
  <si>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</si>
  <si>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</si>
  <si>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</si>
  <si>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</si>
  <si>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</si>
  <si>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</si>
  <si>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</si>
  <si>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</si>
  <si>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</si>
  <si>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</si>
  <si>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</si>
  <si>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</si>
  <si>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</si>
  <si>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</si>
  <si>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</si>
  <si>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</si>
  <si>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</si>
  <si>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</si>
  <si>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</si>
  <si>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</si>
  <si>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</si>
  <si>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</si>
  <si>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</si>
  <si>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</si>
  <si>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</si>
  <si>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</si>
  <si>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</si>
  <si>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</si>
  <si>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</si>
  <si>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</si>
  <si>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</si>
  <si>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</si>
  <si>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</si>
  <si>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</si>
  <si>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</si>
  <si>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</si>
  <si>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</si>
  <si>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</si>
  <si>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</si>
  <si>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</si>
  <si>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</si>
  <si>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</si>
  <si>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</si>
  <si>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</si>
  <si>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</si>
  <si>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</si>
  <si>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</si>
  <si>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</si>
  <si>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</si>
  <si>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</si>
  <si>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</si>
  <si>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</si>
  <si>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</si>
  <si>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</si>
  <si>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</si>
  <si>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</si>
  <si>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</si>
  <si>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</si>
  <si>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</si>
  <si>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</si>
  <si>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</si>
  <si>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</si>
  <si>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</si>
  <si>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</si>
  <si>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</si>
  <si>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</si>
  <si>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</si>
  <si>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</si>
  <si>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</si>
  <si>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</si>
  <si>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</si>
  <si>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</si>
  <si>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</si>
  <si>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</si>
  <si>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</si>
  <si>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</si>
  <si>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</si>
  <si>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</si>
  <si>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</si>
  <si>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</si>
  <si>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</si>
  <si>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</si>
  <si>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</si>
  <si>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</si>
  <si>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</si>
  <si>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</si>
  <si>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</si>
  <si>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</si>
  <si>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</si>
  <si>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</si>
  <si>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</si>
  <si>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</si>
  <si>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</si>
  <si>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</si>
  <si>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</si>
  <si>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</si>
  <si>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</si>
  <si>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</si>
  <si>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</si>
  <si>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</si>
  <si>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</si>
  <si>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</si>
  <si>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</si>
  <si>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</si>
  <si>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</si>
  <si>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</si>
  <si>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</si>
  <si>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</si>
  <si>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</si>
  <si>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</si>
  <si>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</si>
  <si>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</si>
  <si>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</si>
  <si>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</si>
  <si>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</si>
  <si>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</si>
  <si>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</si>
  <si>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</si>
  <si>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</si>
  <si>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</si>
  <si>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</si>
  <si>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</si>
  <si>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</si>
  <si>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</si>
  <si>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</si>
  <si>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</si>
  <si>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</si>
  <si>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</si>
  <si>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</si>
  <si>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</si>
  <si>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</si>
  <si>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</si>
  <si>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</si>
  <si>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</si>
  <si>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</si>
  <si>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</si>
  <si>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</si>
  <si>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</si>
  <si>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</si>
  <si>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</si>
  <si>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</si>
  <si>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</si>
  <si>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</si>
  <si>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</si>
  <si>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</si>
  <si>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</si>
  <si>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</si>
  <si>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</si>
  <si>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</si>
  <si>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</si>
  <si>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</si>
  <si>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</si>
  <si>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</si>
  <si>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</si>
  <si>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</si>
  <si>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</si>
  <si>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</si>
  <si>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</si>
  <si>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</si>
  <si>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</si>
  <si>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</si>
  <si>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</si>
  <si>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</si>
  <si>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</si>
  <si>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</si>
  <si>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</si>
  <si>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</si>
  <si>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</si>
  <si>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</si>
  <si>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</si>
  <si>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</si>
  <si>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</si>
  <si>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</si>
  <si>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</si>
  <si>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</si>
  <si>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</si>
  <si>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</si>
  <si>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</si>
  <si>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</si>
  <si>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</si>
  <si>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</si>
  <si>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</si>
  <si>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</si>
  <si>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</si>
  <si>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</si>
  <si>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</si>
  <si>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</si>
  <si>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</si>
  <si>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</si>
  <si>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</si>
  <si>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</si>
  <si>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</si>
  <si>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</si>
  <si>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</si>
  <si>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</si>
  <si>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</si>
  <si>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</si>
  <si>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</si>
  <si>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</si>
  <si>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</si>
  <si>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</si>
  <si>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</si>
  <si>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</si>
  <si>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</si>
  <si>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</si>
  <si>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</si>
  <si>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</si>
  <si>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</si>
  <si>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</si>
  <si>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</si>
  <si>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</si>
  <si>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</si>
  <si>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</si>
  <si>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</si>
  <si>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</si>
  <si>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</si>
  <si>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</si>
  <si>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</si>
  <si>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</si>
  <si>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</si>
  <si>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</si>
  <si>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</si>
  <si>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</si>
  <si>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</si>
  <si>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</si>
  <si>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</si>
  <si>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</si>
  <si>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</si>
  <si>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</si>
  <si>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</si>
  <si>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</si>
  <si>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</si>
  <si>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</si>
  <si>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</si>
  <si>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</si>
  <si>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</si>
  <si>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</si>
  <si>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</si>
  <si>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</si>
  <si>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</si>
  <si>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</si>
  <si>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</si>
  <si>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</si>
  <si>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</si>
  <si>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</si>
  <si>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</si>
  <si>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</si>
  <si>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</si>
  <si>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</si>
  <si>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</si>
  <si>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</si>
  <si>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</si>
  <si>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</si>
  <si>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</si>
  <si>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</si>
  <si>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</si>
  <si>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</si>
  <si>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</si>
  <si>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</si>
  <si>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</si>
  <si>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</si>
  <si>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</si>
  <si>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</si>
  <si>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</si>
  <si>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</si>
  <si>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</si>
  <si>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</si>
  <si>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</si>
  <si>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</si>
  <si>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</si>
  <si>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</si>
  <si>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</si>
  <si>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</si>
  <si>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</si>
  <si>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</si>
  <si>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</si>
  <si>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</si>
  <si>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</si>
  <si>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</si>
  <si>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</si>
  <si>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</si>
  <si>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</si>
  <si>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</si>
  <si>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</si>
  <si>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</si>
  <si>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</si>
  <si>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</si>
  <si>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</si>
  <si>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</si>
  <si>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</si>
  <si>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</si>
  <si>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</si>
  <si>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</si>
  <si>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</si>
  <si>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</si>
  <si>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</si>
  <si>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</si>
  <si>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</si>
  <si>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</si>
  <si>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</si>
  <si>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</si>
  <si>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</si>
  <si>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</si>
  <si>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</si>
  <si>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</si>
  <si>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</si>
  <si>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</si>
  <si>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</si>
  <si>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</si>
  <si>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</si>
  <si>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</si>
  <si>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</si>
  <si>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</si>
  <si>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</si>
  <si>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</si>
  <si>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</si>
  <si>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</si>
  <si>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</si>
  <si>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</si>
  <si>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</si>
  <si>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</si>
  <si>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</si>
  <si>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</si>
  <si>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</si>
  <si>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</si>
  <si>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</si>
  <si>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</si>
  <si>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</si>
  <si>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</si>
  <si>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</si>
  <si>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</si>
  <si>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</si>
  <si>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</si>
  <si>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</si>
  <si>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</si>
  <si>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</si>
  <si>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</si>
  <si>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</si>
  <si>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</si>
  <si>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</si>
  <si>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</si>
  <si>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</si>
  <si>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</si>
  <si>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</si>
  <si>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</si>
  <si>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</si>
  <si>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</si>
  <si>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</si>
  <si>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</si>
  <si>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</si>
  <si>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</si>
  <si>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</si>
  <si>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</si>
  <si>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</si>
  <si>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</si>
  <si>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</si>
  <si>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</si>
  <si>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</si>
  <si>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</si>
  <si>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</si>
  <si>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</si>
  <si>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</si>
  <si>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</si>
  <si>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</si>
  <si>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</si>
  <si>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</si>
  <si>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</si>
  <si>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</si>
  <si>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</si>
  <si>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</si>
  <si>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</si>
  <si>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</si>
  <si>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</si>
  <si>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</si>
  <si>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</si>
  <si>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</si>
  <si>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</si>
  <si>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</si>
  <si>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</si>
  <si>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</si>
  <si>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</si>
  <si>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</si>
  <si>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</si>
  <si>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</si>
  <si>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</si>
  <si>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</si>
  <si>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</si>
  <si>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</si>
  <si>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</si>
  <si>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</si>
  <si>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</si>
  <si>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</si>
  <si>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</si>
  <si>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</si>
  <si>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</si>
  <si>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</si>
  <si>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</si>
  <si>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</si>
  <si>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</si>
  <si>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</si>
  <si>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</si>
  <si>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</si>
  <si>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</si>
  <si>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</si>
  <si>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</si>
  <si>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</si>
  <si>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</si>
  <si>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</si>
  <si>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</si>
  <si>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</si>
  <si>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</si>
  <si>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</si>
  <si>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</si>
  <si>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</si>
  <si>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</si>
  <si>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</si>
  <si>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</si>
  <si>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</si>
  <si>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</si>
  <si>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</si>
  <si>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</si>
  <si>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</si>
  <si>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</si>
  <si>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</si>
  <si>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</si>
  <si>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</si>
  <si>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</si>
  <si>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</si>
  <si>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</si>
  <si>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</si>
  <si>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</si>
  <si>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</si>
  <si>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</si>
  <si>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</si>
  <si>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</si>
  <si>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</si>
  <si>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</si>
  <si>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</si>
  <si>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</si>
  <si>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</si>
  <si>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</si>
  <si>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</si>
  <si>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</si>
  <si>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</si>
  <si>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</si>
  <si>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</si>
  <si>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</si>
  <si>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</si>
  <si>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</si>
  <si>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</si>
  <si>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</si>
  <si>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</si>
  <si>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</si>
  <si>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</si>
  <si>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</si>
  <si>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</si>
  <si>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</si>
  <si>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</si>
  <si>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</si>
  <si>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</si>
  <si>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</si>
  <si>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</si>
  <si>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</si>
  <si>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</si>
  <si>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</si>
  <si>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</si>
  <si>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</si>
  <si>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</si>
  <si>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</si>
  <si>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</si>
  <si>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</si>
  <si>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</si>
  <si>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</si>
  <si>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</si>
  <si>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</si>
  <si>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</si>
  <si>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</si>
  <si>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</si>
  <si>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</si>
  <si>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</si>
  <si>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</si>
  <si>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</si>
  <si>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</si>
  <si>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</si>
  <si>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</si>
  <si>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</si>
  <si>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</si>
  <si>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</si>
  <si>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</si>
  <si>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</si>
  <si>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</si>
  <si>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</si>
  <si>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</si>
  <si>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</si>
  <si>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</si>
  <si>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</si>
  <si>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</si>
  <si>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</si>
  <si>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</si>
  <si>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</si>
  <si>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</si>
  <si>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</si>
  <si>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</si>
  <si>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</si>
  <si>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</si>
  <si>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</si>
  <si>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</si>
  <si>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</si>
  <si>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</si>
  <si>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</si>
  <si>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</si>
  <si>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</si>
  <si>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</si>
  <si>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</si>
  <si>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</si>
  <si>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</si>
  <si>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</si>
  <si>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</si>
  <si>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</si>
  <si>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</si>
  <si>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</si>
  <si>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</si>
  <si>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</si>
  <si>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</si>
  <si>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</si>
  <si>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</si>
  <si>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</si>
  <si>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</si>
  <si>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</si>
  <si>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</si>
  <si>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</si>
  <si>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</si>
  <si>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</si>
  <si>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</si>
  <si>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</si>
  <si>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</si>
  <si>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</si>
  <si>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</si>
  <si>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</si>
  <si>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</si>
  <si>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</si>
  <si>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</si>
  <si>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</si>
  <si>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</si>
  <si>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</si>
  <si>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</si>
  <si>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</si>
  <si>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</si>
  <si>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</si>
  <si>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</si>
  <si>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</si>
  <si>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</si>
  <si>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</si>
  <si>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</si>
  <si>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</si>
  <si>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</si>
  <si>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</si>
  <si>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</si>
  <si>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</si>
  <si>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</si>
  <si>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</si>
  <si>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</si>
  <si>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</si>
  <si>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</si>
  <si>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</si>
  <si>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</si>
  <si>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</si>
  <si>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</si>
  <si>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</si>
  <si>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</si>
  <si>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</si>
  <si>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</si>
  <si>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</si>
  <si>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</si>
  <si>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</si>
  <si>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</si>
  <si>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</si>
  <si>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</si>
  <si>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</si>
  <si>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</si>
  <si>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</si>
  <si>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</si>
  <si>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</si>
  <si>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</si>
  <si>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</si>
  <si>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</si>
  <si>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</si>
  <si>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</si>
  <si>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</si>
  <si>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</si>
  <si>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</si>
  <si>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</si>
  <si>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</si>
  <si>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</si>
  <si>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</si>
  <si>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</si>
  <si>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</si>
  <si>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</si>
  <si>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</si>
  <si>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</si>
  <si>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</si>
  <si>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</si>
  <si>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</si>
  <si>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</si>
  <si>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</si>
  <si>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</si>
  <si>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</si>
  <si>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</si>
  <si>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</si>
  <si>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</si>
  <si>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</si>
  <si>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</si>
  <si>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</si>
  <si>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</si>
  <si>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</si>
  <si>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</si>
  <si>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</si>
  <si>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</si>
  <si>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</si>
  <si>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</si>
  <si>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</si>
  <si>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</si>
  <si>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</si>
  <si>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</si>
  <si>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</si>
  <si>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</si>
  <si>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</si>
  <si>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</si>
  <si>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</si>
  <si>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</si>
  <si>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</si>
  <si>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</si>
  <si>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</si>
  <si>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</si>
  <si>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</si>
  <si>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</si>
  <si>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</si>
  <si>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</si>
  <si>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</si>
  <si>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</si>
  <si>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</si>
  <si>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</si>
  <si>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</si>
  <si>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</si>
  <si>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</si>
  <si>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</si>
  <si>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</si>
  <si>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</si>
  <si>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</si>
  <si>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</si>
  <si>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</si>
  <si>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</si>
  <si>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</si>
  <si>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</si>
  <si>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</si>
  <si>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</si>
  <si>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</si>
  <si>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</si>
  <si>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</si>
  <si>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</si>
  <si>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</si>
  <si>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</si>
  <si>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</si>
  <si>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</si>
  <si>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</si>
  <si>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</si>
  <si>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</si>
  <si>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</si>
  <si>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</si>
  <si>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</si>
  <si>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</si>
  <si>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</si>
  <si>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</si>
  <si>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</si>
  <si>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</si>
  <si>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</si>
  <si>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</si>
  <si>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</si>
  <si>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</si>
  <si>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</si>
  <si>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</si>
  <si>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</si>
  <si>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</si>
  <si>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</si>
  <si>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</si>
  <si>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</si>
  <si>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</si>
  <si>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</si>
  <si>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</si>
  <si>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</si>
  <si>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</si>
  <si>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</si>
  <si>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</si>
  <si>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</si>
  <si>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</si>
  <si>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</si>
  <si>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</si>
  <si>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</si>
  <si>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</si>
  <si>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</si>
  <si>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</si>
  <si>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</si>
  <si>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</si>
  <si>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</si>
  <si>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</si>
  <si>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</si>
  <si>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</si>
  <si>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</si>
  <si>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</si>
  <si>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</si>
  <si>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</si>
  <si>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</si>
  <si>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</si>
  <si>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</si>
  <si>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</si>
  <si>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</si>
  <si>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</si>
  <si>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</si>
  <si>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</si>
  <si>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</si>
  <si>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</si>
  <si>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</si>
  <si>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</si>
  <si>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</si>
  <si>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</si>
  <si>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</si>
  <si>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</si>
  <si>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</si>
  <si>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</si>
  <si>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</si>
  <si>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</si>
  <si>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</si>
  <si>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</si>
  <si>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</si>
  <si>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</si>
  <si>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</si>
  <si>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</si>
  <si>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</si>
  <si>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</si>
  <si>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</si>
  <si>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</si>
  <si>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</si>
  <si>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</si>
  <si>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</si>
  <si>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</si>
  <si>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</si>
  <si>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</si>
  <si>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</si>
  <si>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</si>
  <si>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</si>
  <si>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</si>
  <si>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</si>
  <si>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</si>
  <si>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</si>
  <si>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</si>
  <si>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</si>
  <si>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</si>
  <si>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</si>
  <si>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</si>
  <si>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</si>
  <si>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</si>
  <si>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</si>
  <si>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</si>
  <si>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</si>
  <si>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</si>
  <si>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</si>
  <si>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</si>
  <si>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</si>
  <si>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</si>
  <si>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</si>
  <si>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</si>
  <si>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</si>
  <si>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</si>
  <si>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</si>
  <si>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</si>
  <si>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</si>
  <si>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</si>
  <si>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</si>
  <si>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</si>
  <si>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</si>
  <si>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</si>
  <si>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</si>
  <si>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</si>
  <si>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</si>
  <si>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</si>
  <si>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</si>
  <si>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</si>
  <si>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</si>
  <si>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</si>
  <si>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</si>
  <si>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</si>
  <si>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</si>
  <si>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</si>
  <si>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</si>
  <si>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</si>
  <si>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</si>
  <si>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</si>
  <si>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</si>
  <si>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</si>
  <si>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</si>
  <si>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</si>
  <si>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</si>
  <si>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</si>
  <si>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</si>
  <si>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</si>
  <si>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</si>
  <si>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</si>
  <si>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</si>
  <si>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</si>
  <si>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</si>
  <si>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</si>
  <si>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</si>
  <si>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</si>
  <si>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</si>
  <si>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</si>
  <si>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</si>
  <si>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</si>
  <si>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</si>
  <si>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</si>
  <si>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</si>
  <si>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</si>
  <si>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</si>
  <si>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</si>
  <si>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</si>
  <si>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</si>
  <si>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</si>
  <si>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</si>
  <si>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</si>
  <si>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</si>
  <si>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</si>
  <si>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</si>
  <si>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</si>
  <si>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</si>
  <si>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</si>
  <si>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</si>
  <si>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</si>
  <si>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</si>
  <si>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</si>
  <si>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</si>
  <si>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</si>
  <si>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</si>
  <si>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</si>
  <si>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</si>
  <si>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</si>
  <si>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</si>
  <si>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</si>
  <si>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</si>
  <si>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</si>
  <si>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</si>
  <si>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</si>
  <si>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</si>
  <si>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</si>
  <si>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</si>
  <si>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</si>
  <si>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</si>
  <si>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</si>
  <si>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</si>
  <si>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</si>
  <si>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</si>
  <si>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</si>
  <si>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</si>
  <si>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</si>
  <si>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</si>
  <si>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</si>
  <si>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</si>
  <si>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</si>
  <si>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</si>
  <si>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</si>
  <si>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</si>
  <si>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</si>
  <si>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</si>
  <si>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</si>
  <si>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</si>
  <si>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</si>
  <si>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</si>
  <si>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</si>
  <si>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</si>
  <si>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</si>
  <si>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</si>
  <si>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</si>
  <si>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</si>
  <si>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</si>
  <si>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</si>
  <si>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</si>
  <si>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</si>
  <si>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</si>
  <si>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</si>
  <si>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</si>
  <si>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</si>
  <si>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</si>
  <si>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</si>
  <si>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</si>
  <si>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</si>
  <si>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</si>
  <si>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</si>
  <si>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</si>
  <si>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</si>
  <si>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</si>
  <si>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</si>
  <si>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</si>
  <si>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</si>
  <si>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</si>
  <si>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</si>
  <si>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</si>
  <si>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</si>
  <si>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</si>
  <si>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</si>
  <si>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</si>
  <si>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</si>
  <si>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</si>
  <si>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</si>
  <si>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</si>
  <si>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</si>
  <si>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</si>
  <si>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</si>
  <si>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</si>
  <si>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</si>
  <si>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</si>
  <si>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</si>
  <si>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</si>
  <si>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</si>
  <si>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</si>
  <si>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</si>
  <si>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</si>
  <si>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</si>
  <si>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</si>
  <si>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</si>
  <si>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</si>
  <si>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</si>
  <si>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</si>
  <si>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</si>
  <si>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</si>
  <si>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</si>
  <si>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</si>
  <si>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</si>
  <si>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</si>
  <si>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</si>
  <si>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</si>
  <si>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</si>
  <si>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</si>
  <si>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</si>
  <si>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</si>
  <si>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</si>
  <si>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</si>
  <si>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</si>
  <si>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</si>
  <si>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</si>
  <si>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</si>
  <si>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</si>
  <si>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</si>
  <si>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</si>
  <si>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</si>
  <si>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</si>
  <si>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</si>
  <si>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</si>
  <si>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</si>
  <si>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</si>
  <si>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</si>
  <si>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</si>
  <si>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</si>
  <si>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</si>
  <si>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</si>
  <si>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</si>
  <si>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</si>
  <si>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</si>
  <si>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</si>
  <si>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</si>
  <si>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</si>
  <si>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</si>
  <si>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</si>
  <si>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</si>
  <si>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</si>
  <si>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</si>
  <si>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</si>
  <si>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</si>
  <si>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</si>
  <si>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</si>
  <si>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</si>
  <si>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</si>
  <si>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</si>
  <si>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</si>
  <si>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</si>
  <si>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</si>
  <si>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</si>
  <si>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</si>
  <si>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</si>
  <si>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</si>
  <si>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</si>
  <si>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</si>
  <si>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</si>
  <si>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</si>
  <si>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</si>
  <si>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</si>
  <si>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</si>
  <si>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</si>
  <si>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</si>
  <si>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</si>
  <si>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</si>
  <si>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</si>
  <si>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</si>
  <si>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</si>
  <si>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</si>
  <si>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</si>
  <si>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</si>
  <si>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</si>
  <si>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</si>
  <si>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</si>
  <si>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</si>
  <si>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</si>
  <si>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</si>
  <si>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</si>
  <si>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</si>
  <si>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</si>
  <si>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</si>
  <si>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</si>
  <si>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</si>
  <si>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</si>
  <si>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</si>
  <si>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</si>
  <si>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</si>
  <si>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</si>
  <si>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</si>
  <si>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</si>
  <si>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</si>
  <si>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</si>
  <si>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</si>
  <si>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</si>
  <si>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</si>
  <si>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</si>
  <si>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</si>
  <si>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</si>
  <si>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</si>
  <si>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</si>
  <si>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</si>
  <si>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</si>
  <si>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</si>
  <si>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</si>
  <si>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</si>
  <si>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</si>
  <si>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</si>
  <si>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</si>
  <si>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</si>
  <si>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</si>
  <si>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</si>
  <si>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</si>
  <si>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</si>
  <si>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</si>
  <si>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</si>
  <si>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</si>
  <si>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</si>
  <si>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</si>
  <si>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</si>
  <si>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</si>
  <si>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</si>
  <si>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</si>
  <si>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</si>
  <si>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</si>
  <si>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</si>
  <si>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</si>
  <si>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</si>
  <si>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</si>
  <si>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</si>
  <si>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</si>
  <si>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</si>
  <si>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</si>
  <si>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</si>
  <si>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</si>
  <si>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</si>
  <si>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</si>
  <si>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</si>
  <si>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</si>
  <si>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</si>
  <si>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</si>
  <si>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</si>
  <si>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</si>
  <si>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</si>
  <si>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</si>
  <si>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</si>
  <si>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</si>
  <si>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</si>
  <si>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</si>
  <si>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</si>
  <si>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</si>
  <si>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</si>
  <si>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</si>
  <si>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</si>
  <si>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</si>
  <si>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</si>
  <si>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</si>
  <si>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</si>
  <si>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</si>
  <si>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</si>
  <si>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</si>
  <si>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</si>
  <si>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</si>
  <si>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</si>
  <si>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</si>
  <si>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</si>
  <si>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</si>
  <si>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</si>
  <si>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</si>
  <si>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</si>
  <si>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</si>
  <si>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</si>
  <si>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</si>
  <si>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</si>
  <si>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</si>
  <si>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</si>
  <si>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</si>
  <si>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</si>
  <si>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</si>
  <si>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</si>
  <si>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</si>
  <si>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</si>
  <si>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</si>
  <si>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</si>
  <si>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</si>
  <si>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</si>
  <si>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</si>
  <si>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</si>
  <si>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</si>
  <si>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</si>
  <si>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</si>
  <si>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</si>
  <si>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</si>
  <si>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</si>
  <si>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</si>
  <si>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</si>
  <si>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</si>
  <si>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</si>
  <si>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</si>
  <si>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</si>
  <si>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</si>
  <si>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</si>
  <si>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</si>
  <si>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</si>
  <si>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</si>
  <si>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</si>
  <si>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</si>
  <si>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</si>
  <si>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</si>
  <si>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</si>
  <si>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</si>
  <si>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</si>
  <si>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</si>
  <si>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</si>
  <si>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</si>
  <si>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</si>
  <si>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</si>
  <si>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</si>
  <si>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</si>
  <si>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</si>
  <si>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</si>
  <si>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</si>
  <si>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</si>
  <si>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</si>
  <si>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</si>
  <si>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</si>
  <si>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</si>
  <si>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</si>
  <si>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</si>
  <si>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</si>
  <si>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</si>
  <si>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</si>
  <si>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</si>
  <si>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</si>
  <si>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</si>
  <si>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</si>
  <si>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</si>
  <si>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</si>
  <si>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</si>
  <si>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</si>
  <si>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</si>
  <si>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</si>
  <si>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</si>
  <si>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</si>
  <si>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</si>
  <si>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</si>
  <si>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</si>
  <si>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</si>
  <si>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</si>
  <si>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</si>
  <si>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</si>
  <si>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</si>
  <si>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</si>
  <si>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</si>
  <si>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</si>
  <si>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</si>
  <si>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</si>
  <si>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</si>
  <si>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</si>
  <si>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</si>
  <si>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</si>
  <si>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</si>
  <si>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</si>
  <si>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</si>
  <si>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</si>
  <si>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</si>
  <si>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</si>
  <si>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</si>
  <si>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</si>
  <si>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</si>
  <si>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</si>
  <si>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</si>
  <si>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</si>
  <si>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</si>
  <si>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</si>
  <si>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</si>
  <si>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</si>
  <si>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</si>
  <si>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</si>
  <si>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</si>
  <si>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</si>
  <si>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</si>
  <si>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</si>
  <si>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</si>
  <si>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</si>
  <si>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</si>
  <si>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</si>
  <si>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</si>
  <si>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</si>
  <si>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</si>
  <si>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</si>
  <si>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</si>
  <si>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</si>
  <si>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</si>
  <si>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</si>
  <si>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</si>
  <si>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</si>
  <si>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</si>
  <si>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</si>
  <si>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</si>
  <si>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</si>
  <si>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</si>
  <si>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</si>
  <si>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</si>
  <si>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</si>
  <si>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</si>
  <si>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</si>
  <si>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</si>
  <si>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</si>
  <si>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</si>
  <si>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</si>
  <si>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</si>
  <si>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</si>
  <si>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</si>
  <si>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</si>
  <si>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</si>
  <si>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</si>
  <si>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</si>
  <si>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</si>
  <si>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</si>
  <si>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</si>
  <si>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</si>
  <si>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</si>
  <si>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</si>
  <si>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</si>
  <si>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</si>
  <si>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</si>
  <si>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</si>
  <si>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</si>
  <si>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</si>
  <si>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</si>
  <si>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</si>
  <si>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</si>
  <si>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</si>
  <si>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</si>
  <si>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</si>
  <si>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</si>
  <si>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</si>
  <si>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</si>
  <si>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</si>
  <si>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</si>
  <si>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</si>
  <si>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</si>
  <si>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</si>
  <si>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</si>
  <si>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</si>
  <si>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</si>
  <si>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</si>
  <si>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</si>
  <si>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</si>
  <si>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</si>
  <si>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</si>
  <si>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</si>
  <si>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</si>
  <si>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</si>
  <si>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</si>
  <si>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</si>
  <si>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</si>
  <si>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</si>
  <si>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</si>
  <si>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</si>
  <si>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</si>
  <si>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</si>
  <si>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</si>
  <si>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</si>
  <si>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</si>
  <si>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</si>
  <si>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</si>
  <si>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</si>
  <si>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</si>
  <si>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</si>
  <si>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</si>
  <si>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</si>
  <si>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</si>
  <si>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</si>
  <si>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</si>
  <si>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</si>
  <si>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</si>
  <si>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</si>
  <si>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</si>
  <si>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</si>
  <si>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</si>
  <si>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</si>
  <si>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</si>
  <si>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</si>
  <si>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</si>
  <si>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</si>
  <si>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</si>
  <si>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</si>
  <si>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</si>
  <si>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</si>
  <si>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</si>
  <si>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</si>
  <si>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</si>
  <si>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</si>
  <si>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</si>
  <si>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</si>
  <si>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</si>
  <si>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</si>
  <si>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</si>
  <si>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</si>
  <si>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</si>
  <si>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</si>
  <si>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</si>
  <si>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</si>
  <si>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</si>
  <si>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</si>
  <si>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</si>
  <si>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</si>
  <si>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</si>
  <si>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</si>
  <si>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</si>
  <si>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</si>
  <si>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</si>
  <si>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</si>
  <si>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</si>
  <si>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</si>
  <si>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</si>
  <si>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</si>
  <si>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</si>
  <si>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</si>
  <si>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</si>
  <si>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</si>
  <si>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</si>
  <si>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</si>
  <si>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</si>
  <si>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</si>
  <si>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</si>
  <si>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</si>
  <si>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</si>
  <si>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</si>
  <si>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</si>
  <si>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</si>
  <si>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</si>
  <si>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</si>
  <si>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</si>
  <si>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</si>
  <si>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</si>
  <si>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</si>
  <si>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</si>
  <si>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</si>
  <si>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</si>
  <si>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</si>
  <si>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</si>
  <si>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</si>
  <si>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</si>
  <si>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</si>
  <si>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</si>
  <si>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</si>
  <si>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</si>
  <si>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</si>
  <si>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</si>
  <si>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</si>
  <si>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</si>
  <si>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</si>
  <si>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</si>
  <si>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</si>
  <si>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</si>
  <si>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</si>
  <si>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</si>
  <si>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</si>
  <si>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</si>
  <si>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</si>
  <si>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</si>
  <si>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</si>
  <si>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</si>
  <si>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</si>
  <si>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</si>
  <si>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</si>
  <si>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</si>
  <si>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</si>
  <si>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</si>
  <si>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</si>
  <si>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</si>
  <si>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</si>
  <si>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</si>
  <si>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</si>
  <si>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</si>
  <si>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</si>
  <si>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</si>
  <si>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</si>
  <si>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</si>
  <si>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</si>
  <si>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</si>
  <si>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</si>
  <si>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</si>
  <si>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</si>
  <si>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</si>
  <si>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</si>
  <si>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</si>
  <si>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</si>
  <si>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</si>
  <si>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</si>
  <si>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</si>
  <si>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</si>
  <si>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</si>
  <si>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</si>
  <si>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</si>
  <si>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</si>
  <si>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</si>
  <si>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</si>
  <si>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</si>
  <si>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</si>
  <si>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</si>
  <si>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</si>
  <si>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</si>
  <si>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</si>
  <si>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</si>
  <si>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</si>
  <si>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</si>
  <si>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</si>
  <si>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</si>
  <si>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</si>
  <si>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</si>
  <si>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</si>
  <si>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</si>
  <si>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</si>
  <si>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</si>
  <si>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</si>
  <si>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</si>
  <si>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</si>
  <si>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</si>
  <si>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</si>
  <si>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</si>
  <si>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</si>
  <si>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</si>
  <si>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</si>
  <si>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</si>
  <si>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</si>
  <si>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</si>
  <si>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</si>
  <si>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</si>
  <si>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</si>
  <si>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</si>
  <si>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</si>
  <si>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</si>
  <si>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</si>
  <si>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</si>
  <si>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</si>
  <si>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</si>
  <si>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</si>
  <si>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</si>
  <si>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</si>
  <si>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</si>
  <si>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</si>
  <si>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</si>
  <si>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</si>
  <si>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</si>
  <si>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</si>
  <si>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</si>
  <si>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</si>
  <si>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</si>
  <si>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</si>
  <si>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</si>
  <si>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</si>
  <si>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</si>
  <si>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</si>
  <si>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</si>
  <si>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</si>
  <si>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</si>
  <si>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</si>
  <si>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</si>
  <si>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</si>
  <si>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</si>
  <si>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</si>
  <si>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</si>
  <si>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</si>
  <si>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</si>
  <si>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</si>
  <si>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</si>
  <si>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</si>
  <si>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</si>
  <si>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</si>
  <si>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</si>
  <si>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</si>
  <si>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</si>
  <si>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</si>
  <si>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</si>
  <si>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</si>
  <si>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</si>
  <si>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</si>
  <si>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</si>
  <si>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</si>
  <si>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</si>
  <si>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</si>
  <si>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</si>
  <si>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</si>
  <si>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</si>
  <si>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</si>
  <si>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</si>
  <si>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</si>
  <si>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</si>
  <si>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</si>
  <si>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</si>
  <si>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</si>
  <si>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</si>
  <si>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</si>
  <si>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</si>
  <si>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</si>
  <si>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</si>
  <si>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</si>
  <si>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</si>
  <si>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</si>
  <si>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</si>
  <si>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</si>
  <si>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</si>
  <si>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</si>
  <si>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</si>
  <si>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</si>
  <si>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</si>
  <si>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</si>
  <si>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</si>
  <si>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</si>
  <si>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</si>
  <si>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</si>
  <si>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</si>
  <si>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</si>
  <si>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</si>
  <si>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</si>
  <si>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</si>
  <si>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</si>
  <si>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</si>
  <si>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</si>
  <si>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</si>
  <si>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</si>
  <si>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</si>
  <si>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</si>
  <si>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</si>
  <si>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</si>
  <si>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</si>
  <si>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</si>
  <si>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</si>
  <si>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</si>
  <si>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</si>
  <si>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</si>
  <si>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</si>
  <si>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</si>
  <si>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</si>
  <si>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</si>
  <si>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</si>
  <si>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</si>
  <si>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</si>
  <si>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</si>
  <si>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</si>
  <si>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</si>
  <si>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</si>
  <si>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</si>
  <si>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</si>
  <si>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</si>
  <si>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</si>
  <si>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</si>
  <si>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</si>
  <si>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</si>
  <si>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</si>
  <si>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</si>
  <si>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</si>
  <si>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</si>
  <si>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</si>
  <si>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</si>
  <si>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</si>
  <si>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</si>
  <si>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</si>
  <si>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</si>
  <si>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</si>
  <si>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</si>
  <si>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</si>
  <si>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</si>
  <si>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</si>
  <si>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</si>
  <si>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</si>
  <si>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</si>
  <si>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</si>
  <si>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</si>
  <si>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</si>
  <si>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</si>
  <si>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</si>
  <si>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</si>
  <si>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</si>
  <si>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</si>
  <si>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</si>
  <si>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</si>
  <si>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</si>
  <si>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</si>
  <si>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</si>
  <si>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</si>
  <si>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</si>
  <si>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</si>
  <si>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</si>
  <si>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</si>
  <si>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</si>
  <si>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</si>
  <si>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</si>
  <si>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</si>
  <si>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</si>
  <si>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</si>
  <si>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</si>
  <si>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</si>
  <si>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</si>
  <si>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</si>
  <si>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</si>
  <si>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</si>
  <si>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</si>
  <si>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</si>
  <si>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</si>
  <si>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</si>
  <si>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</si>
  <si>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</si>
  <si>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</si>
  <si>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</si>
  <si>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</si>
  <si>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</si>
  <si>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</si>
  <si>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</si>
  <si>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</si>
  <si>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</si>
  <si>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</si>
  <si>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</si>
  <si>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</si>
  <si>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</si>
  <si>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</si>
  <si>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</si>
  <si>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</si>
  <si>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</si>
  <si>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</si>
  <si>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</si>
  <si>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</si>
  <si>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</si>
  <si>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</si>
  <si>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</si>
  <si>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</si>
  <si>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</si>
  <si>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</si>
  <si>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</si>
  <si>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</si>
  <si>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</si>
  <si>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</si>
  <si>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</si>
  <si>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</si>
  <si>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</si>
  <si>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</si>
  <si>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</si>
  <si>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</si>
  <si>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</si>
  <si>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</si>
  <si>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</si>
  <si>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</si>
  <si>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</si>
  <si>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</si>
  <si>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</si>
  <si>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</si>
  <si>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</si>
  <si>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</si>
  <si>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</si>
  <si>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</si>
  <si>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</si>
  <si>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</si>
  <si>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</si>
  <si>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</si>
  <si>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</si>
  <si>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</si>
  <si>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</si>
  <si>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</si>
  <si>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</si>
  <si>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</si>
  <si>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</si>
  <si>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</si>
  <si>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</si>
  <si>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</si>
  <si>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</si>
  <si>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</si>
  <si>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</si>
  <si>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</si>
  <si>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</si>
  <si>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</si>
  <si>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</si>
  <si>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</si>
  <si>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</si>
  <si>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</si>
  <si>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</si>
  <si>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</si>
  <si>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</si>
  <si>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</si>
  <si>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</si>
  <si>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</si>
  <si>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</si>
  <si>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</si>
  <si>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</si>
  <si>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</si>
  <si>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</si>
  <si>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</si>
  <si>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</si>
  <si>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</si>
  <si>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</si>
  <si>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</si>
  <si>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</si>
  <si>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</si>
  <si>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</si>
  <si>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</si>
  <si>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</si>
  <si>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</si>
  <si>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</si>
  <si>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</si>
  <si>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</si>
  <si>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</si>
  <si>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</si>
  <si>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</si>
  <si>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</si>
  <si>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</si>
  <si>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</si>
  <si>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</si>
  <si>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</si>
  <si>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</si>
  <si>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</si>
  <si>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</si>
  <si>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</si>
  <si>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</si>
  <si>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</si>
  <si>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</si>
  <si>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</si>
  <si>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</si>
  <si>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</si>
  <si>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</si>
  <si>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</si>
  <si>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</si>
  <si>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</si>
  <si>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</si>
  <si>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</si>
  <si>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</si>
  <si>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</si>
  <si>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</si>
  <si>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</si>
  <si>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</si>
  <si>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</si>
  <si>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</si>
  <si>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</si>
  <si>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</si>
  <si>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</si>
  <si>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</si>
  <si>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</si>
  <si>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</si>
  <si>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</si>
  <si>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</si>
  <si>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</si>
  <si>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</si>
  <si>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</si>
  <si>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</si>
  <si>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</si>
  <si>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</si>
  <si>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</si>
  <si>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</si>
  <si>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</si>
  <si>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</si>
  <si>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</si>
  <si>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</si>
  <si>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</si>
  <si>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</si>
  <si>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</si>
  <si>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</si>
  <si>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</si>
  <si>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</si>
  <si>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</si>
  <si>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</si>
  <si>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</si>
  <si>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</si>
  <si>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</si>
  <si>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</si>
  <si>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</si>
  <si>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</si>
  <si>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</si>
  <si>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</si>
  <si>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</si>
  <si>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</si>
  <si>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</si>
  <si>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</si>
  <si>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</si>
  <si>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</si>
  <si>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</si>
  <si>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</si>
  <si>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</si>
  <si>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</si>
  <si>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</si>
  <si>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</si>
  <si>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</si>
  <si>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</si>
  <si>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</si>
  <si>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</si>
  <si>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</si>
  <si>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</si>
  <si>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</si>
  <si>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</si>
  <si>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</si>
  <si>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</si>
  <si>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</si>
  <si>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</si>
  <si>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</si>
  <si>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</si>
  <si>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</si>
  <si>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</si>
  <si>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</si>
  <si>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</si>
  <si>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</si>
  <si>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</si>
  <si>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</si>
  <si>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</si>
  <si>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</si>
  <si>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</si>
  <si>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</si>
  <si>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</si>
  <si>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</si>
  <si>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</si>
  <si>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</si>
  <si>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</si>
  <si>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</si>
  <si>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</si>
  <si>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</si>
  <si>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</si>
  <si>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</si>
  <si>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</si>
  <si>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</si>
  <si>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</si>
  <si>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</si>
  <si>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</si>
  <si>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</si>
  <si>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</si>
  <si>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</si>
  <si>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</si>
  <si>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</si>
  <si>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</si>
  <si>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</si>
  <si>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</si>
  <si>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</si>
  <si>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</si>
  <si>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</si>
  <si>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</si>
  <si>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</si>
  <si>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</si>
  <si>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</si>
  <si>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</si>
  <si>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</si>
  <si>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</si>
  <si>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</si>
  <si>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</si>
  <si>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</si>
  <si>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</si>
  <si>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</si>
  <si>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</si>
  <si>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</si>
  <si>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</si>
  <si>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</si>
  <si>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</si>
  <si>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</si>
  <si>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</si>
  <si>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</si>
  <si>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</si>
  <si>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</si>
  <si>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</si>
  <si>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</si>
  <si>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</si>
  <si>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</si>
  <si>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</si>
  <si>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</si>
  <si>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</si>
  <si>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</si>
  <si>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</si>
  <si>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</si>
  <si>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</si>
  <si>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</si>
  <si>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</si>
  <si>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</si>
  <si>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</si>
  <si>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</si>
  <si>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</si>
  <si>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</si>
  <si>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</si>
  <si>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</si>
  <si>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</si>
  <si>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</si>
  <si>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</si>
  <si>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</si>
  <si>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</si>
  <si>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</si>
  <si>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</si>
  <si>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</si>
  <si>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</si>
  <si>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</si>
  <si>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</si>
  <si>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</si>
  <si>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</si>
  <si>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</si>
  <si>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</si>
  <si>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</si>
  <si>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</si>
  <si>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</si>
  <si>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</si>
  <si>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</si>
  <si>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</si>
  <si>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</si>
  <si>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</si>
  <si>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</si>
  <si>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</si>
  <si>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</si>
  <si>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</si>
  <si>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</si>
  <si>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</si>
  <si>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</si>
  <si>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</si>
  <si>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</si>
  <si>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</si>
  <si>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</si>
  <si>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</si>
  <si>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</si>
  <si>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</si>
  <si>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</si>
  <si>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</si>
  <si>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</si>
  <si>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</si>
  <si>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</si>
  <si>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</si>
  <si>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</si>
  <si>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</si>
  <si>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</si>
  <si>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</si>
  <si>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</si>
  <si>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</si>
  <si>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</si>
  <si>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</si>
  <si>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</si>
  <si>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</si>
  <si>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</si>
  <si>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</si>
  <si>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</si>
  <si>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</si>
  <si>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</si>
  <si>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</si>
  <si>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</si>
  <si>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</si>
  <si>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</si>
  <si>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</si>
  <si>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</si>
  <si>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</si>
  <si>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</si>
  <si>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</si>
  <si>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</si>
  <si>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</si>
  <si>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</si>
  <si>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</si>
  <si>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</si>
  <si>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</si>
  <si>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</si>
  <si>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</si>
  <si>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</si>
  <si>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</si>
  <si>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</si>
  <si>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</si>
  <si>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</si>
  <si>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</si>
  <si>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</si>
  <si>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</si>
  <si>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</si>
  <si>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</si>
  <si>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</si>
  <si>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</si>
  <si>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</si>
  <si>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</si>
  <si>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</si>
  <si>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</si>
  <si>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</si>
  <si>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</si>
  <si>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</si>
  <si>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</si>
  <si>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</si>
  <si>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</si>
  <si>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</si>
  <si>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</si>
  <si>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</si>
  <si>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</si>
  <si>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</si>
  <si>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</si>
  <si>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</si>
  <si>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</si>
  <si>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</si>
  <si>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</si>
  <si>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</si>
  <si>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</si>
  <si>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</si>
  <si>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</si>
  <si>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</si>
  <si>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</si>
  <si>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</si>
  <si>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</si>
  <si>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</si>
  <si>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</si>
  <si>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</si>
  <si>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</si>
  <si>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</si>
  <si>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</si>
  <si>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</si>
  <si>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</si>
  <si>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</si>
  <si>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</si>
  <si>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</si>
  <si>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</si>
  <si>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</si>
  <si>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</si>
  <si>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</si>
  <si>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</si>
  <si>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</si>
  <si>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</si>
  <si>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</si>
  <si>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</si>
  <si>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</si>
  <si>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</si>
  <si>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</si>
  <si>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</si>
  <si>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</si>
  <si>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</si>
  <si>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</si>
  <si>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</si>
  <si>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</si>
  <si>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</si>
  <si>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</si>
  <si>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</si>
  <si>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</si>
  <si>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</si>
  <si>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</si>
  <si>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</si>
  <si>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</si>
  <si>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</si>
  <si>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</si>
  <si>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</si>
  <si>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</si>
  <si>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</si>
  <si>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</si>
  <si>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</si>
  <si>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</si>
  <si>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</si>
  <si>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</si>
  <si>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</si>
  <si>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</si>
  <si>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</si>
  <si>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</si>
  <si>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</si>
  <si>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</si>
  <si>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</si>
  <si>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</si>
  <si>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</si>
  <si>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</si>
  <si>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</si>
  <si>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</si>
  <si>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</si>
  <si>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</si>
  <si>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</si>
  <si>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</si>
  <si>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</si>
  <si>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</si>
  <si>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</si>
  <si>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</si>
  <si>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</si>
  <si>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</si>
  <si>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</si>
  <si>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</si>
  <si>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</si>
  <si>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</si>
  <si>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</si>
  <si>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</si>
  <si>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</si>
  <si>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</si>
  <si>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</si>
  <si>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</si>
  <si>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</si>
  <si>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</si>
  <si>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</si>
  <si>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</si>
  <si>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</si>
  <si>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</si>
  <si>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</si>
  <si>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</si>
  <si>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</si>
  <si>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</si>
  <si>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</si>
  <si>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</si>
  <si>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</si>
  <si>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</si>
  <si>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</si>
  <si>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</si>
  <si>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</si>
  <si>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</si>
  <si>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</si>
  <si>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</si>
  <si>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</si>
  <si>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</si>
  <si>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</si>
  <si>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</si>
  <si>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</si>
  <si>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</si>
  <si>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</si>
  <si>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</si>
  <si>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</si>
  <si>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</si>
  <si>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</si>
  <si>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</si>
  <si>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</si>
  <si>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</si>
  <si>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</si>
  <si>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</si>
  <si>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</si>
  <si>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</si>
  <si>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</si>
  <si>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</si>
  <si>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</si>
  <si>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</si>
  <si>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</si>
  <si>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</si>
  <si>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</si>
  <si>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</si>
  <si>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</si>
  <si>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</si>
  <si>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</si>
  <si>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</si>
  <si>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</si>
  <si>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</si>
  <si>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</si>
  <si>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</si>
  <si>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</si>
  <si>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</si>
  <si>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</si>
  <si>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</si>
  <si>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</si>
  <si>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</si>
  <si>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</si>
  <si>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</si>
  <si>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</si>
  <si>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</si>
  <si>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</si>
  <si>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</si>
  <si>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</si>
  <si>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</si>
  <si>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</si>
  <si>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</si>
  <si>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</si>
  <si>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</si>
  <si>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</si>
  <si>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</si>
  <si>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</si>
  <si>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</si>
  <si>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</si>
  <si>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</si>
  <si>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</si>
  <si>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</si>
  <si>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</si>
  <si>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</si>
  <si>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</si>
  <si>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</si>
  <si>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</si>
  <si>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</si>
  <si>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</si>
  <si>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</si>
  <si>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</si>
  <si>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</si>
  <si>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</si>
  <si>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</si>
  <si>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</si>
  <si>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</si>
  <si>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</si>
  <si>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</si>
  <si>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</si>
  <si>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</si>
  <si>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</si>
  <si>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</si>
  <si>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</si>
  <si>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</si>
  <si>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</si>
  <si>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</si>
  <si>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</si>
  <si>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</si>
  <si>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</si>
  <si>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</si>
  <si>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</si>
  <si>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</si>
  <si>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</si>
  <si>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</si>
  <si>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</si>
  <si>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</si>
  <si>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</si>
  <si>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</si>
  <si>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</si>
  <si>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</si>
  <si>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</si>
  <si>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</si>
  <si>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</si>
  <si>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</si>
  <si>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</si>
  <si>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</si>
  <si>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</si>
  <si>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</si>
  <si>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</si>
  <si>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</si>
  <si>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</si>
  <si>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</si>
  <si>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</si>
  <si>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</si>
  <si>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</si>
  <si>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</si>
  <si>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</si>
  <si>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</si>
  <si>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</si>
  <si>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</si>
  <si>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</si>
  <si>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</si>
  <si>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</si>
  <si>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</si>
  <si>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</si>
  <si>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</si>
  <si>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</si>
  <si>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</si>
  <si>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</si>
  <si>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</si>
  <si>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</si>
  <si>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</si>
  <si>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</si>
  <si>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</si>
  <si>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</si>
  <si>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</si>
  <si>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</si>
  <si>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</si>
  <si>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</si>
  <si>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</si>
  <si>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</si>
  <si>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</si>
  <si>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</si>
  <si>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</si>
  <si>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</si>
  <si>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</si>
  <si>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</si>
  <si>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</si>
  <si>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</si>
  <si>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</si>
  <si>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</si>
  <si>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</si>
  <si>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</si>
  <si>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</si>
  <si>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</si>
  <si>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</si>
  <si>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</si>
  <si>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</si>
  <si>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</si>
  <si>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</si>
  <si>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</si>
  <si>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</si>
  <si>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</si>
  <si>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</si>
  <si>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</si>
  <si>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</si>
  <si>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</si>
  <si>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</si>
  <si>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</si>
  <si>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</si>
  <si>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</si>
  <si>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</si>
  <si>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</si>
  <si>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</si>
  <si>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</si>
  <si>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</si>
  <si>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</si>
  <si>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</si>
  <si>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</si>
  <si>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</si>
  <si>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</si>
  <si>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</si>
  <si>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</si>
  <si>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</si>
  <si>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</si>
  <si>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</si>
  <si>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</si>
  <si>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</si>
  <si>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</si>
  <si>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</si>
  <si>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</si>
  <si>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</si>
  <si>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</si>
  <si>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</si>
  <si>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</si>
  <si>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</si>
  <si>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</si>
  <si>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</si>
  <si>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</si>
  <si>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</si>
  <si>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</si>
  <si>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</si>
  <si>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</si>
  <si>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</si>
  <si>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</si>
  <si>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</si>
  <si>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</si>
  <si>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</si>
  <si>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</si>
  <si>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</si>
  <si>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</si>
  <si>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</si>
  <si>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</si>
  <si>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</si>
  <si>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</si>
  <si>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</si>
  <si>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</si>
  <si>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</si>
  <si>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</si>
  <si>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</si>
  <si>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</si>
  <si>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</si>
  <si>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</si>
  <si>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</si>
  <si>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</si>
  <si>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</si>
  <si>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</si>
  <si>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</si>
  <si>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</si>
  <si>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</si>
  <si>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</si>
  <si>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</si>
  <si>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</si>
  <si>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</si>
  <si>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</si>
  <si>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</si>
  <si>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</si>
  <si>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</si>
  <si>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</si>
  <si>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</si>
  <si>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</si>
  <si>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</si>
  <si>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</si>
  <si>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</si>
  <si>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</si>
  <si>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</si>
  <si>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</si>
  <si>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</si>
  <si>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</si>
  <si>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</si>
  <si>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</si>
  <si>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</si>
  <si>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</si>
  <si>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</si>
  <si>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</si>
  <si>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</si>
  <si>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</si>
  <si>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</si>
  <si>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</si>
  <si>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</si>
  <si>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</si>
  <si>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</si>
  <si>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</si>
  <si>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</si>
  <si>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</si>
  <si>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</si>
  <si>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</si>
  <si>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</si>
  <si>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</si>
  <si>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</si>
  <si>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</si>
  <si>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</si>
  <si>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</si>
  <si>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</si>
  <si>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</si>
  <si>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</si>
  <si>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</si>
  <si>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</si>
  <si>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</si>
  <si>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</si>
  <si>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</si>
  <si>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</si>
  <si>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</si>
  <si>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</si>
  <si>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</si>
  <si>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</si>
  <si>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</si>
  <si>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</si>
  <si>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</si>
  <si>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</si>
  <si>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</si>
  <si>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</si>
  <si>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</si>
  <si>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</si>
  <si>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</si>
  <si>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</si>
  <si>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</si>
  <si>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</si>
  <si>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</si>
  <si>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</si>
  <si>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</si>
  <si>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</si>
  <si>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</si>
  <si>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</si>
  <si>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</si>
  <si>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</si>
  <si>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</si>
  <si>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</si>
  <si>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</si>
  <si>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</si>
  <si>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</si>
  <si>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</si>
  <si>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</si>
  <si>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</si>
  <si>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</si>
  <si>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</si>
  <si>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</si>
  <si>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</si>
  <si>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</si>
  <si>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</si>
  <si>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</si>
  <si>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</si>
  <si>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</si>
  <si>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</si>
  <si>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</si>
  <si>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</si>
  <si>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</si>
  <si>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</si>
  <si>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</si>
  <si>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</si>
  <si>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</si>
  <si>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</si>
  <si>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</si>
  <si>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</si>
  <si>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</si>
  <si>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</si>
  <si>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</si>
  <si>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</si>
  <si>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</si>
  <si>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</si>
  <si>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</si>
  <si>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</si>
  <si>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</si>
  <si>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</si>
  <si>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</si>
  <si>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</si>
  <si>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</si>
  <si>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</si>
  <si>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</si>
  <si>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</si>
  <si>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</si>
  <si>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</si>
  <si>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</si>
  <si>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</si>
  <si>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</si>
  <si>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</si>
  <si>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</si>
  <si>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</si>
  <si>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</si>
  <si>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</si>
  <si>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</si>
  <si>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</si>
  <si>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</si>
  <si>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</si>
  <si>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</si>
  <si>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</si>
  <si>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</si>
  <si>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</si>
  <si>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</si>
  <si>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</si>
  <si>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</si>
  <si>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</si>
  <si>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</si>
  <si>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</si>
  <si>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</si>
  <si>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</si>
  <si>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</si>
  <si>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</si>
  <si>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</si>
  <si>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</si>
  <si>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</si>
  <si>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</si>
  <si>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</si>
  <si>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</si>
  <si>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</si>
  <si>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</si>
  <si>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</si>
  <si>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</si>
  <si>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</si>
  <si>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</si>
  <si>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</si>
  <si>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</si>
  <si>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</si>
  <si>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</si>
  <si>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</si>
  <si>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</si>
  <si>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</si>
  <si>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</si>
  <si>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</si>
  <si>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</si>
  <si>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</si>
  <si>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</si>
  <si>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</si>
  <si>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</si>
  <si>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</si>
  <si>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</si>
  <si>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</si>
  <si>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</si>
  <si>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</si>
  <si>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</si>
  <si>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</si>
  <si>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</si>
  <si>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</si>
  <si>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</si>
  <si>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</si>
  <si>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</si>
  <si>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</si>
  <si>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</si>
  <si>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</si>
  <si>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</si>
  <si>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</si>
  <si>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</si>
  <si>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</si>
  <si>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</si>
  <si>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</si>
  <si>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</si>
  <si>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</si>
  <si>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</si>
  <si>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</si>
  <si>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</si>
  <si>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</si>
  <si>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</si>
  <si>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</si>
  <si>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</si>
  <si>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</si>
  <si>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</si>
  <si>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</si>
  <si>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</si>
  <si>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</si>
  <si>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</si>
  <si>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</si>
  <si>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</si>
  <si>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</si>
  <si>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</si>
  <si>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</si>
  <si>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</si>
  <si>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</si>
  <si>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</si>
  <si>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</si>
  <si>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</si>
  <si>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</si>
  <si>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</si>
  <si>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</si>
  <si>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</si>
  <si>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</si>
  <si>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</si>
  <si>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</si>
  <si>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</si>
  <si>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</si>
  <si>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</si>
  <si>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</si>
  <si>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</si>
  <si>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</si>
  <si>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</si>
  <si>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</si>
  <si>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</si>
  <si>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</si>
  <si>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</si>
  <si>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</si>
  <si>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</si>
  <si>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</si>
  <si>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</si>
  <si>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</si>
  <si>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</si>
  <si>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</si>
  <si>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</si>
  <si>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</si>
  <si>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</si>
  <si>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</si>
  <si>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</si>
  <si>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</si>
  <si>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</si>
  <si>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</si>
  <si>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</si>
  <si>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</si>
  <si>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</si>
  <si>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</si>
  <si>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</si>
  <si>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</si>
  <si>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</si>
  <si>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</si>
  <si>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</si>
  <si>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</si>
  <si>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</si>
  <si>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</si>
  <si>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</si>
  <si>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</si>
  <si>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</si>
  <si>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</si>
  <si>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</si>
  <si>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</si>
  <si>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</si>
  <si>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</si>
  <si>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</si>
  <si>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</si>
  <si>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</si>
  <si>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</si>
  <si>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</si>
  <si>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</si>
  <si>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</si>
  <si>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</si>
  <si>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</si>
  <si>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</si>
  <si>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</si>
  <si>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</si>
  <si>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</si>
  <si>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</si>
  <si>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</si>
  <si>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</si>
  <si>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</si>
  <si>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</si>
  <si>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</si>
  <si>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</si>
  <si>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</si>
  <si>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</si>
  <si>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</si>
  <si>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</si>
  <si>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</si>
  <si>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</si>
  <si>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</si>
  <si>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</si>
  <si>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</si>
  <si>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</si>
  <si>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</si>
  <si>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</si>
  <si>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</si>
  <si>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</si>
  <si>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</si>
  <si>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</si>
  <si>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</si>
  <si>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</si>
  <si>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</si>
  <si>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</si>
  <si>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</si>
  <si>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</si>
  <si>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</si>
  <si>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</si>
  <si>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</si>
  <si>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</si>
  <si>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</si>
  <si>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</si>
  <si>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</si>
  <si>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</si>
  <si>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</si>
  <si>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</si>
  <si>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</si>
  <si>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</si>
  <si>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</si>
  <si>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</si>
  <si>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</si>
  <si>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</si>
  <si>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</si>
  <si>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</si>
  <si>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</si>
  <si>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</si>
  <si>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</si>
  <si>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</si>
  <si>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</si>
  <si>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</si>
  <si>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</si>
  <si>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</si>
  <si>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</si>
  <si>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</si>
  <si>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</si>
  <si>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</si>
  <si>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</si>
  <si>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</si>
  <si>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</si>
  <si>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</si>
  <si>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</si>
  <si>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</si>
  <si>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</si>
  <si>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</si>
  <si>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</si>
  <si>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</si>
  <si>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</si>
  <si>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</si>
  <si>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</si>
  <si>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</si>
  <si>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</si>
  <si>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</si>
  <si>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</si>
  <si>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</si>
  <si>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</si>
  <si>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</si>
  <si>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</si>
  <si>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</si>
  <si>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</si>
  <si>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</si>
  <si>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</si>
  <si>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</si>
  <si>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</si>
  <si>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</si>
  <si>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</si>
  <si>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</si>
  <si>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</si>
  <si>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</si>
  <si>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</si>
  <si>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</si>
  <si>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</si>
  <si>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</si>
  <si>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</si>
  <si>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</si>
  <si>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</si>
  <si>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</si>
  <si>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</si>
  <si>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</si>
  <si>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</si>
  <si>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</si>
  <si>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</si>
  <si>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</si>
  <si>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</si>
  <si>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</si>
  <si>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</si>
  <si>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</si>
  <si>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</si>
  <si>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</si>
  <si>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</si>
  <si>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</si>
  <si>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</si>
  <si>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</si>
  <si>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</si>
  <si>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</si>
  <si>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</si>
  <si>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</si>
  <si>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</si>
  <si>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</si>
  <si>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</si>
  <si>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</si>
  <si>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</si>
  <si>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</si>
  <si>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</si>
  <si>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</si>
  <si>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</si>
  <si>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</si>
  <si>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</si>
  <si>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</si>
  <si>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</si>
  <si>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</si>
  <si>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</si>
  <si>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</si>
  <si>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</si>
  <si>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</si>
  <si>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</si>
  <si>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</si>
  <si>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</si>
  <si>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</si>
  <si>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</si>
  <si>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</si>
  <si>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</si>
  <si>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</si>
  <si>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</si>
  <si>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</si>
  <si>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</si>
  <si>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</si>
  <si>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</si>
  <si>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</si>
  <si>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</si>
  <si>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</si>
  <si>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</si>
  <si>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</si>
  <si>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</si>
  <si>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</si>
  <si>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</si>
  <si>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</si>
  <si>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</si>
  <si>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</si>
  <si>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</si>
  <si>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</si>
  <si>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</si>
  <si>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</si>
  <si>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</si>
  <si>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</si>
  <si>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</si>
  <si>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</si>
  <si>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</si>
  <si>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</si>
  <si>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</si>
  <si>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</si>
  <si>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</si>
  <si>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</si>
  <si>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</si>
  <si>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</si>
  <si>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</si>
  <si>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</si>
  <si>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</si>
  <si>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</si>
  <si>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</si>
  <si>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</si>
  <si>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</si>
  <si>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</si>
  <si>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</si>
  <si>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</si>
  <si>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</si>
  <si>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</si>
  <si>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</si>
  <si>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</si>
  <si>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</si>
  <si>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</si>
  <si>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</si>
  <si>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</si>
  <si>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</si>
  <si>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</si>
  <si>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</si>
  <si>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</si>
  <si>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</si>
  <si>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</si>
  <si>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</si>
  <si>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</si>
  <si>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</si>
  <si>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</si>
  <si>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</si>
  <si>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</si>
  <si>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</si>
  <si>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</si>
  <si>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</si>
  <si>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</si>
  <si>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</si>
  <si>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</si>
  <si>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</si>
  <si>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</si>
  <si>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</si>
  <si>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</si>
  <si>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</si>
  <si>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</si>
  <si>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</si>
  <si>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</si>
  <si>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</si>
  <si>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</si>
  <si>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</si>
  <si>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</si>
  <si>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</si>
  <si>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</si>
  <si>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</si>
  <si>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</si>
  <si>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</si>
  <si>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</si>
  <si>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</si>
  <si>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</si>
  <si>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</si>
  <si>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</si>
  <si>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</si>
  <si>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</si>
  <si>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</si>
  <si>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</si>
  <si>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</si>
  <si>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</si>
  <si>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</si>
  <si>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</si>
  <si>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</si>
  <si>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</si>
  <si>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</si>
  <si>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</si>
  <si>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</si>
  <si>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</si>
  <si>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</si>
  <si>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</si>
  <si>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</si>
  <si>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</si>
  <si>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</si>
  <si>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</si>
  <si>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</si>
  <si>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</si>
  <si>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</si>
  <si>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</si>
  <si>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</si>
  <si>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</si>
  <si>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</si>
  <si>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</si>
  <si>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</si>
  <si>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</si>
  <si>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</si>
  <si>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</si>
  <si>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</si>
  <si>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</si>
  <si>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</si>
  <si>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</si>
  <si>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</si>
  <si>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</si>
  <si>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</si>
  <si>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</si>
  <si>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</si>
  <si>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</si>
  <si>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</si>
  <si>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</si>
  <si>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</si>
  <si>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</si>
  <si>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</si>
  <si>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</si>
  <si>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</si>
  <si>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</si>
  <si>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</si>
  <si>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</si>
  <si>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</si>
  <si>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</si>
  <si>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</si>
  <si>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</si>
  <si>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</si>
  <si>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</si>
  <si>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</si>
  <si>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</si>
  <si>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</si>
  <si>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</si>
  <si>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</si>
  <si>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</si>
  <si>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</si>
  <si>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</si>
  <si>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</si>
  <si>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</si>
  <si>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</si>
  <si>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</si>
  <si>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</si>
  <si>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</si>
  <si>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</si>
  <si>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</si>
  <si>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</si>
  <si>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</si>
  <si>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</si>
  <si>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</si>
  <si>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</si>
  <si>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</si>
  <si>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</si>
  <si>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</si>
  <si>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</si>
  <si>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</si>
  <si>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</si>
  <si>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</si>
  <si>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</si>
  <si>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</si>
  <si>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</si>
  <si>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</si>
  <si>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</si>
  <si>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</si>
  <si>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</si>
  <si>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</si>
  <si>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</si>
  <si>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</si>
  <si>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</si>
  <si>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</si>
  <si>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</si>
  <si>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</si>
  <si>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</si>
  <si>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</si>
  <si>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</si>
  <si>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</si>
  <si>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</si>
  <si>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</si>
  <si>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</si>
  <si>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</si>
  <si>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</si>
  <si>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</si>
  <si>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</si>
  <si>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</si>
  <si>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</si>
  <si>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</si>
  <si>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</si>
  <si>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</si>
  <si>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</si>
  <si>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</si>
  <si>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</si>
  <si>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</si>
  <si>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</si>
  <si>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</si>
  <si>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</si>
  <si>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</si>
  <si>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</si>
  <si>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</si>
  <si>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</si>
  <si>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</si>
  <si>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</si>
  <si>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</si>
  <si>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</si>
  <si>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</si>
  <si>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</si>
  <si>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</si>
  <si>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</si>
  <si>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</si>
  <si>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</si>
  <si>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</si>
  <si>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</si>
  <si>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</si>
  <si>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</si>
  <si>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</si>
  <si>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</si>
  <si>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</si>
  <si>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</si>
  <si>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</si>
  <si>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</si>
  <si>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</si>
  <si>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</si>
  <si>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</si>
  <si>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</si>
  <si>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</si>
  <si>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</si>
  <si>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</si>
  <si>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</si>
  <si>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</si>
  <si>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</si>
  <si>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</si>
  <si>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</si>
  <si>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</si>
  <si>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</si>
  <si>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</si>
  <si>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</si>
  <si>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</si>
  <si>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</si>
  <si>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</si>
  <si>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</si>
  <si>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</si>
  <si>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</si>
  <si>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</si>
  <si>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</si>
  <si>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</si>
  <si>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</si>
  <si>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</si>
  <si>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</si>
  <si>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</si>
  <si>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</si>
  <si>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</si>
  <si>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</si>
  <si>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</si>
  <si>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</si>
  <si>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</si>
  <si>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</si>
  <si>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</si>
  <si>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</si>
  <si>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</si>
  <si>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</si>
  <si>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</si>
  <si>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</si>
  <si>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</si>
  <si>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</si>
  <si>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</si>
  <si>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</si>
  <si>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</si>
  <si>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</si>
  <si>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</si>
  <si>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</si>
  <si>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</si>
  <si>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</si>
  <si>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</si>
  <si>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</si>
  <si>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</si>
  <si>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</si>
  <si>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</si>
  <si>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</si>
  <si>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</si>
  <si>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</si>
  <si>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</si>
  <si>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</si>
  <si>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</si>
  <si>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</si>
  <si>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</si>
  <si>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</si>
  <si>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</si>
  <si>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</si>
  <si>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</si>
  <si>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</si>
  <si>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</si>
  <si>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</si>
  <si>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</si>
  <si>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</si>
  <si>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</si>
  <si>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</si>
  <si>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</si>
  <si>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</si>
  <si>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</si>
  <si>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</si>
  <si>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</si>
  <si>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</si>
  <si>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</si>
  <si>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</si>
  <si>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</si>
  <si>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</si>
  <si>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</si>
  <si>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</si>
  <si>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</si>
  <si>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</si>
  <si>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</si>
  <si>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</si>
  <si>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</si>
  <si>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</si>
  <si>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</si>
  <si>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</si>
  <si>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</si>
  <si>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</si>
  <si>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</si>
  <si>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</si>
  <si>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</si>
  <si>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</si>
  <si>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</si>
  <si>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</si>
  <si>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</si>
  <si>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</si>
  <si>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</si>
  <si>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</si>
  <si>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</si>
  <si>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</si>
  <si>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</si>
  <si>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</si>
  <si>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</si>
  <si>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</si>
  <si>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</si>
  <si>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</si>
  <si>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</si>
  <si>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</si>
  <si>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</si>
  <si>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</si>
  <si>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</si>
  <si>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</si>
  <si>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</si>
  <si>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</si>
  <si>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</si>
  <si>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</si>
  <si>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</si>
  <si>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</si>
  <si>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</si>
  <si>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</si>
  <si>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</si>
  <si>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</si>
  <si>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</si>
  <si>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</si>
  <si>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</si>
  <si>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</si>
  <si>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</si>
  <si>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</si>
  <si>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</si>
  <si>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</si>
  <si>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</si>
  <si>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</si>
  <si>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</si>
  <si>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</si>
  <si>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</si>
  <si>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</si>
  <si>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</si>
  <si>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</si>
  <si>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</si>
  <si>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</si>
  <si>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</si>
  <si>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</si>
  <si>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</si>
  <si>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</si>
  <si>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</si>
  <si>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</si>
  <si>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</si>
  <si>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</si>
  <si>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</si>
  <si>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</si>
  <si>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</si>
  <si>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</si>
  <si>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</si>
  <si>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</si>
  <si>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</si>
  <si>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</si>
  <si>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</si>
  <si>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</si>
  <si>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</si>
  <si>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</si>
  <si>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</si>
  <si>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</si>
  <si>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</si>
  <si>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</si>
  <si>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</si>
  <si>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</si>
  <si>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</si>
  <si>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</si>
  <si>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</si>
  <si>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</si>
  <si>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</si>
  <si>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</si>
  <si>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</si>
  <si>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</si>
  <si>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</si>
  <si>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</si>
  <si>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</si>
  <si>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</si>
  <si>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</si>
  <si>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</si>
  <si>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</si>
  <si>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</si>
  <si>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</si>
  <si>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</si>
  <si>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</si>
  <si>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</si>
  <si>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</si>
  <si>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</si>
  <si>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</si>
  <si>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</si>
  <si>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</si>
  <si>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</si>
  <si>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</si>
  <si>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</si>
  <si>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</si>
  <si>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</si>
  <si>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</si>
  <si>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</si>
  <si>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</si>
  <si>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</si>
  <si>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</si>
  <si>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</si>
  <si>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</si>
  <si>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</si>
  <si>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</si>
  <si>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</si>
  <si>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</si>
  <si>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</si>
  <si>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</si>
  <si>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</si>
  <si>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</si>
  <si>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</si>
  <si>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</si>
  <si>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</si>
  <si>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</si>
  <si>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</si>
  <si>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</si>
  <si>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</si>
  <si>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</si>
  <si>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</si>
  <si>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</si>
  <si>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</si>
  <si>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</si>
  <si>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</si>
  <si>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</si>
  <si>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</si>
  <si>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</si>
  <si>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</si>
  <si>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</si>
  <si>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</si>
  <si>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</si>
  <si>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</si>
  <si>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</si>
  <si>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</si>
  <si>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</si>
  <si>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</si>
  <si>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</si>
  <si>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</si>
  <si>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</si>
  <si>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</si>
  <si>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</si>
  <si>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</si>
  <si>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</si>
  <si>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</si>
  <si>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</si>
  <si>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</si>
  <si>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</si>
  <si>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</si>
  <si>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</si>
  <si>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</si>
  <si>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</si>
  <si>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</si>
  <si>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</si>
  <si>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</si>
  <si>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</si>
  <si>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</si>
  <si>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</si>
  <si>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</si>
  <si>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</si>
  <si>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</si>
  <si>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</si>
  <si>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</si>
  <si>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</si>
  <si>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</si>
  <si>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</si>
  <si>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</si>
  <si>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</si>
  <si>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</si>
  <si>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</si>
  <si>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</si>
  <si>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</si>
  <si>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</si>
  <si>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</si>
  <si>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</si>
  <si>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</si>
  <si>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</si>
  <si>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</si>
  <si>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</si>
  <si>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</si>
  <si>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</si>
  <si>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</si>
  <si>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</si>
  <si>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</si>
  <si>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</si>
  <si>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</si>
  <si>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</si>
  <si>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</si>
  <si>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</si>
  <si>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</si>
  <si>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</si>
  <si>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</si>
  <si>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</si>
  <si>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</si>
  <si>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</si>
  <si>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</si>
  <si>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</si>
  <si>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</si>
  <si>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</si>
  <si>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</si>
  <si>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</si>
  <si>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</si>
  <si>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</si>
  <si>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</si>
  <si>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</si>
  <si>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</si>
  <si>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</si>
  <si>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</si>
  <si>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</si>
  <si>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</si>
  <si>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</si>
  <si>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</si>
  <si>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</si>
  <si>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</si>
  <si>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</si>
  <si>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</si>
  <si>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</si>
  <si>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</si>
  <si>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</si>
  <si>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</si>
  <si>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</si>
  <si>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</si>
  <si>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</si>
  <si>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</si>
  <si>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</si>
  <si>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</si>
  <si>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</si>
  <si>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</si>
  <si>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</si>
  <si>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</si>
  <si>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</si>
  <si>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</si>
  <si>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</si>
  <si>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</si>
  <si>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</si>
  <si>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</si>
  <si>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</si>
  <si>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</si>
  <si>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</si>
  <si>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</si>
  <si>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</si>
  <si>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</si>
  <si>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</si>
  <si>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</si>
  <si>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</si>
  <si>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</si>
  <si>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</si>
  <si>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</si>
  <si>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</si>
  <si>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</si>
  <si>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</si>
  <si>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</si>
  <si>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</si>
  <si>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</si>
  <si>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</si>
  <si>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</si>
  <si>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</si>
  <si>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</si>
  <si>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</si>
  <si>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</si>
  <si>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</si>
  <si>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</si>
  <si>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</si>
  <si>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</si>
  <si>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</si>
  <si>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</si>
  <si>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</si>
  <si>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</si>
  <si>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</si>
  <si>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</si>
  <si>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</si>
  <si>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</si>
  <si>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</si>
  <si>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</si>
  <si>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</si>
  <si>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</si>
  <si>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</si>
  <si>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</si>
  <si>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</si>
  <si>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</si>
  <si>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</si>
  <si>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</si>
  <si>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</si>
  <si>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</si>
  <si>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</si>
  <si>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</si>
  <si>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</si>
  <si>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</si>
  <si>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</si>
  <si>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</si>
  <si>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</si>
  <si>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</si>
  <si>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</si>
  <si>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</si>
  <si>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</si>
  <si>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</si>
  <si>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</si>
  <si>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</si>
  <si>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</si>
  <si>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</si>
  <si>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</si>
  <si>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</si>
  <si>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</si>
  <si>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</si>
  <si>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</si>
  <si>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</si>
  <si>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</si>
  <si>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</si>
  <si>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</si>
  <si>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</si>
  <si>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</si>
  <si>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</si>
  <si>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</si>
  <si>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</si>
  <si>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</si>
  <si>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</si>
  <si>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</si>
  <si>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</si>
  <si>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</si>
  <si>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</si>
  <si>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</si>
  <si>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</si>
  <si>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</si>
  <si>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</si>
  <si>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</si>
  <si>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</si>
  <si>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</si>
  <si>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</si>
  <si>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</si>
  <si>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</si>
  <si>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</si>
  <si>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</si>
  <si>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</si>
  <si>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</si>
  <si>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</si>
  <si>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</si>
  <si>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</si>
  <si>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</si>
  <si>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</si>
  <si>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</si>
  <si>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</si>
  <si>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</si>
  <si>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</si>
  <si>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</si>
  <si>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</si>
  <si>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</si>
  <si>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</si>
  <si>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</si>
  <si>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</si>
  <si>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</si>
  <si>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</si>
  <si>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</si>
  <si>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</si>
  <si>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</si>
  <si>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</si>
  <si>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</si>
  <si>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</si>
  <si>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</si>
  <si>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</si>
  <si>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</si>
  <si>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</si>
  <si>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</si>
  <si>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</si>
  <si>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</si>
  <si>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</si>
  <si>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</si>
  <si>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</si>
  <si>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</si>
  <si>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</si>
  <si>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</si>
  <si>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</si>
  <si>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</si>
  <si>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</si>
  <si>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</si>
  <si>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</si>
  <si>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</si>
  <si>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</si>
  <si>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</si>
  <si>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</si>
  <si>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</si>
  <si>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</si>
  <si>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</si>
  <si>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</si>
  <si>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</si>
  <si>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</si>
  <si>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</si>
  <si>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</si>
  <si>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</si>
  <si>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</si>
  <si>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</si>
  <si>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</si>
  <si>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</si>
  <si>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</si>
  <si>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</si>
  <si>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</si>
  <si>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</si>
  <si>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</si>
  <si>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</si>
  <si>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</si>
  <si>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</si>
  <si>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</si>
  <si>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</si>
  <si>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</si>
  <si>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</si>
  <si>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</si>
  <si>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</si>
  <si>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</si>
  <si>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</si>
  <si>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</si>
  <si>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</si>
  <si>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</si>
  <si>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</si>
  <si>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</si>
  <si>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</si>
  <si>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</si>
  <si>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</si>
  <si>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</si>
  <si>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</si>
  <si>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</si>
  <si>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</si>
  <si>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</si>
  <si>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</si>
  <si>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</si>
  <si>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</si>
  <si>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</si>
  <si>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</si>
  <si>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</si>
  <si>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</si>
  <si>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</si>
  <si>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</si>
  <si>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</si>
  <si>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</si>
  <si>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</si>
  <si>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</si>
  <si>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</si>
  <si>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</si>
  <si>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</si>
  <si>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</si>
  <si>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</si>
  <si>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</si>
  <si>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</si>
  <si>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</si>
  <si>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</si>
  <si>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</si>
  <si>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</si>
  <si>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</si>
  <si>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</si>
  <si>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</si>
  <si>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</si>
  <si>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</si>
  <si>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</si>
  <si>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</si>
  <si>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</si>
  <si>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</si>
  <si>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</si>
  <si>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</si>
  <si>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</si>
  <si>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</si>
  <si>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</si>
  <si>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</si>
  <si>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</si>
  <si>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</si>
  <si>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</si>
  <si>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</si>
  <si>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</si>
  <si>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</si>
  <si>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</si>
  <si>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</si>
  <si>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</si>
  <si>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</si>
  <si>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</si>
  <si>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</si>
  <si>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</si>
  <si>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</si>
  <si>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</si>
  <si>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</si>
  <si>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</si>
  <si>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</si>
  <si>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</si>
  <si>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</si>
  <si>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</si>
  <si>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</si>
  <si>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</si>
  <si>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</si>
  <si>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</si>
  <si>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</si>
  <si>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</si>
  <si>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</si>
  <si>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</si>
  <si>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</si>
  <si>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</si>
  <si>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</si>
  <si>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</si>
  <si>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</si>
  <si>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</si>
  <si>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</si>
  <si>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</si>
  <si>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</si>
  <si>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</si>
  <si>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</si>
  <si>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</si>
  <si>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</si>
  <si>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</si>
  <si>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</si>
  <si>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</si>
  <si>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</si>
  <si>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</si>
  <si>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</si>
  <si>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</si>
  <si>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</si>
  <si>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</si>
  <si>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</si>
  <si>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</si>
  <si>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</si>
  <si>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</si>
  <si>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</si>
  <si>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</si>
  <si>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</si>
  <si>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</si>
  <si>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</si>
  <si>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</si>
  <si>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</si>
  <si>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</si>
  <si>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</si>
  <si>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</si>
  <si>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</si>
  <si>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</si>
  <si>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</si>
  <si>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</si>
  <si>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</si>
  <si>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</si>
  <si>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</si>
  <si>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</si>
  <si>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</si>
  <si>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</si>
  <si>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</si>
  <si>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</si>
  <si>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</si>
  <si>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</si>
  <si>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</si>
  <si>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</si>
  <si>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</si>
  <si>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</si>
  <si>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</si>
  <si>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</si>
  <si>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</si>
  <si>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</si>
  <si>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</si>
  <si>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</si>
  <si>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</si>
  <si>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</si>
  <si>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</si>
  <si>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</si>
  <si>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</si>
  <si>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</si>
  <si>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</si>
  <si>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</si>
  <si>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</si>
  <si>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</si>
  <si>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</si>
  <si>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</si>
  <si>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</si>
  <si>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</si>
  <si>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</si>
  <si>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</si>
  <si>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</si>
  <si>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</si>
  <si>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</si>
  <si>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</si>
  <si>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</si>
  <si>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</si>
  <si>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</si>
  <si>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</si>
  <si>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</si>
  <si>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</si>
  <si>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</si>
  <si>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</si>
  <si>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</si>
  <si>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LINBRAZE S.R.L.</t>
  </si>
  <si>
    <t xml:space="preserve">C/da Torre Chimera - SP180 - 93019 Sommatino - Italy	</t>
  </si>
  <si>
    <t xml:space="preserve">Mrs Rosalia BLANDA	</t>
  </si>
  <si>
    <t>rosalia.blanda@linbraze.com</t>
  </si>
  <si>
    <t>+390922871694</t>
  </si>
  <si>
    <t>Mr. Antonio DI PRIMA</t>
  </si>
  <si>
    <t>President</t>
  </si>
  <si>
    <t>antonio.diprima@linbraze.com</t>
  </si>
  <si>
    <t>390922871694</t>
  </si>
  <si>
    <t>Many smelters are not listed  and many suppliers don't furnish answer with the required RMI CMRT Template but only policy or declaration</t>
  </si>
  <si>
    <t>Some are believed to be recycled or scrap</t>
  </si>
  <si>
    <t>Complete information has not been received from some suppliers</t>
  </si>
  <si>
    <t>More report received in format not rollable</t>
  </si>
  <si>
    <t>https://www.linbraze.com/conflict-minerals-policy.html</t>
  </si>
  <si>
    <t>BRONZE PASTES</t>
  </si>
  <si>
    <t>BRONZE POWDERS</t>
  </si>
  <si>
    <t>TIN AND TIN ALLOY POWDERS</t>
  </si>
  <si>
    <t>TIN AND TIN ALLOY PASTES</t>
  </si>
  <si>
    <t>BRAZING ALLOYS</t>
  </si>
  <si>
    <t>Product containing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</si>
</sst>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inbraze.com/conflict-minerals-policy.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A439A2-4D2E-4D58-B167-A7FEAD7A9E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AA68282-B2F0-4F60-9432-163F5346A6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v>
      </c>
      <c r="B1" s="100" t="s">
        <v>429</v>
      </c>
    </row>
    <row r="2" spans="1:2" ht="30">
      <c r="A2" s="105" t="str">
        <f ca="1">OFFSET(L!$C$1,MATCH("Instructions"&amp;ADDRESS(ROW(),COLUMN(),4),L!$A:$A,0)-1,SL,,)</f>
        <v>Introduzione</v>
      </c>
      <c r="B2" s="100" t="s">
        <v>1270</v>
      </c>
    </row>
    <row r="3" spans="1:2" ht="165">
      <c r="A3" s="102" t="str">
        <f ca="1">OFFSET(L!$C$1,MATCH("Instructions"&amp;ADDRESS(ROW(),COLUMN(),4),L!$A:$A,0)-1,SL,,)</f>
        <v>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v>
      </c>
      <c r="B3" s="100" t="s">
        <v>1271</v>
      </c>
    </row>
    <row r="4" spans="1:2" ht="222.6" customHeight="1">
      <c r="A4" s="102" t="str">
        <f ca="1">OFFSET(L!$C$1,MATCH("Instructions"&amp;ADDRESS(ROW(),COLUMN(),4),L!$A:$A,0)-1,SL,,)</f>
        <v>*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v>
      </c>
      <c r="B4" s="100" t="s">
        <v>1277</v>
      </c>
    </row>
    <row r="5" spans="1:2" ht="15">
      <c r="A5" s="106"/>
      <c r="B5" s="100"/>
    </row>
    <row r="6" spans="1:2" ht="30">
      <c r="A6" s="105" t="str">
        <f ca="1">OFFSET(L!$C$1,MATCH("Instructions"&amp;ADDRESS(ROW(),COLUMN(),4),L!$A:$A,0)-1,SL,,)</f>
        <v>Istruzioni per il completamento della sezione INFORMAZIONI SULL'AZIENDA (righe 8-22)._x000D_
Siete pregati di rispondere unicamente in Inglese.</v>
      </c>
      <c r="B6" s="100" t="s">
        <v>1270</v>
      </c>
    </row>
    <row r="7" spans="1:2" ht="15">
      <c r="A7" s="237" t="str">
        <f ca="1">OFFSET(L!$C$1,MATCH("Instructions"&amp;ADDRESS(ROW(),COLUMN(),4),L!$A:$A,0)-1,SL,,)</f>
        <v>Note: i campi con asterisco (*) sono a risposta obbligatoria</v>
      </c>
      <c r="B7" s="100"/>
    </row>
    <row r="8" spans="1:2" ht="30">
      <c r="A8" s="102" t="str">
        <f ca="1">OFFSET(L!$C$1,MATCH("Instructions"&amp;ADDRESS(ROW(),COLUMN(),4),L!$A:$A,0)-1,SL,,)</f>
        <v>1. Inserire la denominazione legale dell’Azienda. Si prega di non utilizzare abbreviazioni. In questo campo è possibile aggiungere altri nomi commerciali, DBA, ecc.</v>
      </c>
      <c r="B8" s="100"/>
    </row>
    <row r="9" spans="1:2" ht="405.6" customHeight="1">
      <c r="A9" s="146" t="str">
        <f ca="1">OFFSET(L!$C$1,MATCH("Instructions"&amp;ADDRESS(ROW(),COLUMN(),4),L!$A:$A,0)-1,SL,,)</f>
        <v>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v>
      </c>
      <c r="B9" s="100" t="s">
        <v>1269</v>
      </c>
    </row>
    <row r="10" spans="1:2" ht="36" customHeight="1">
      <c r="A10" s="102" t="str">
        <f ca="1">OFFSET(L!$C$1,MATCH("Instructions"&amp;ADDRESS(ROW(),COLUMN(),4),L!$A:$A,0)-1,SL,,)</f>
        <v>3. Inserire il codice univoco di identificazione dell'Azienda (DUNS number, Partita IVA, etc..)</v>
      </c>
      <c r="B10" s="100"/>
    </row>
    <row r="11" spans="1:2" ht="35.25" customHeight="1">
      <c r="A11" s="102" t="str">
        <f ca="1">OFFSET(L!$C$1,MATCH("Instructions"&amp;ADDRESS(ROW(),COLUMN(),4),L!$A:$A,0)-1,SL,,)</f>
        <v>4. Inserire la fonte per il codice univoco di identificazione dell'Azienda (DUNS number, Partita IVA, etc..)</v>
      </c>
      <c r="B11" s="100"/>
    </row>
    <row r="12" spans="1:2" ht="30">
      <c r="A12" s="102" t="str">
        <f ca="1">OFFSET(L!$C$1,MATCH("Instructions"&amp;ADDRESS(ROW(),COLUMN(),4),L!$A:$A,0)-1,SL,,)</f>
        <v>5. Inserire l'indirizzo completo dell'Azienda (via, città, stato, paese, codice di avviamento postale, ..). Questo campo è opzionale</v>
      </c>
      <c r="B12" s="100" t="s">
        <v>1270</v>
      </c>
    </row>
    <row r="13" spans="1:2" ht="33.75" customHeight="1">
      <c r="A13" s="102" t="str">
        <f ca="1">OFFSET(L!$C$1,MATCH("Instructions"&amp;ADDRESS(ROW(),COLUMN(),4),L!$A:$A,0)-1,SL,,)</f>
        <v>6. Indicare il nominativo di un Rappresentante Legale dell'Azienda, responsabile dell'esattezza delle informazioni trasmesse tramite questo questionario. Questo campo è obbligatorio</v>
      </c>
      <c r="B13" s="100"/>
    </row>
    <row r="14" spans="1:2" ht="30">
      <c r="A14" s="102" t="str">
        <f ca="1">OFFSET(L!$C$1,MATCH("Instructions"&amp;ADDRESS(ROW(),COLUMN(),4),L!$A:$A,0)-1,SL,,)</f>
        <v>7. Indicarel'indirizzo email di un Rappresentante Legale dell'Azienda. Se l'indirizzo email non è disponibile, scrivere "non dispobile" o "n/a". Il campo bianco può causare un errore nella compilazione. Questo campo è obbligatorio</v>
      </c>
      <c r="B14" s="100"/>
    </row>
    <row r="15" spans="1:2" ht="25.5" customHeight="1">
      <c r="A15" s="102" t="str">
        <f ca="1">OFFSET(L!$C$1,MATCH("Instructions"&amp;ADDRESS(ROW(),COLUMN(),4),L!$A:$A,0)-1,SL,,)</f>
        <v>8. Inserire il numero di telefono della persona di contatto. Questo campo è obbligatorio</v>
      </c>
      <c r="B15" s="100"/>
    </row>
    <row r="16" spans="1:2" ht="45">
      <c r="A16" s="102" t="str">
        <f ca="1">OFFSET(L!$C$1,MATCH("Instructions"&amp;ADDRESS(ROW(),COLUMN(),4),L!$A:$A,0)-1,SL,,)</f>
        <v>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v>
      </c>
      <c r="B16" s="100"/>
    </row>
    <row r="17" spans="1:2" ht="15">
      <c r="A17" s="102" t="str">
        <f ca="1">OFFSET(L!$C$1,MATCH("Instructions"&amp;ADDRESS(ROW(),COLUMN(),4),L!$A:$A,0)-1,SL,,)</f>
        <v>10. Indicare il titolo della persona responsabile della dichiariazione. Questo campo è facoltativo.</v>
      </c>
      <c r="B17" s="100"/>
    </row>
    <row r="18" spans="1:2" ht="30">
      <c r="A18" s="102" t="str">
        <f ca="1">OFFSET(L!$C$1,MATCH("Instructions"&amp;ADDRESS(ROW(),COLUMN(),4),L!$A:$A,0)-1,SL,,)</f>
        <v>11. Indicare l'indirizzo email della persona responsabile della dichiariazione. Se l'indirizzo email non è disponibile, scrivere "non dispobile" o "n/a". Il campo bianco può causare un errore nella compilazione. Questo campo è obbligatorio</v>
      </c>
      <c r="B18" s="100"/>
    </row>
    <row r="19" spans="1:2" ht="15">
      <c r="A19" s="102" t="str">
        <f ca="1">OFFSET(L!$C$1,MATCH("Instructions"&amp;ADDRESS(ROW(),COLUMN(),4),L!$A:$A,0)-1,SL,,)</f>
        <v>12. Inserire il numero di telefono della persona che fornisce l’autorizzazione. Questo campo è facoltativo.</v>
      </c>
      <c r="B19" s="100"/>
    </row>
    <row r="20" spans="1:2" ht="33.75" customHeight="1">
      <c r="A20" s="102" t="str">
        <f ca="1">OFFSET(L!$C$1,MATCH("Instructions"&amp;ADDRESS(ROW(),COLUMN(),4),L!$A:$A,0)-1,SL,,)</f>
        <v>13. Si prega di indicare la data di completamento del questionario nel formato GG-MM-YYY. Questo campo è obbligatorio</v>
      </c>
      <c r="B20" s="100"/>
    </row>
    <row r="21" spans="1:2" ht="30">
      <c r="A21" s="102" t="str">
        <f ca="1">OFFSET(L!$C$1,MATCH("Instructions"&amp;ADDRESS(ROW(),COLUMN(),4),L!$A:$A,0)-1,SL,,)</f>
        <v>14. Si prega di salvare il questionario con la seguente denominazione: Denominazione dell'Azienda-data.xls (formato data AAAA-MM-GG)</v>
      </c>
      <c r="B21" s="100" t="s">
        <v>1270</v>
      </c>
    </row>
    <row r="22" spans="1:2" ht="15">
      <c r="A22" s="106"/>
      <c r="B22" s="100"/>
    </row>
    <row r="23" spans="1:2" ht="30">
      <c r="A23" s="105" t="str">
        <f ca="1">OFFSET(L!$C$1,MATCH("Instructions"&amp;ADDRESS(ROW(),COLUMN(),4),L!$A:$A,0)-1,SL,,)</f>
        <v>Istruzioni per completare le otto domande sulla due diligence (righe 24 - 71)._x000D_
Le risposte devono essere fornite unicamente in lingua INGLESE</v>
      </c>
      <c r="B23" s="100" t="s">
        <v>1270</v>
      </c>
    </row>
    <row r="24" spans="1:2" ht="80.45" customHeight="1">
      <c r="A24" s="102" t="str">
        <f ca="1">OFFSET(L!$C$1,MATCH("Instructions"&amp;ADDRESS(ROW(),COLUMN(),4),L!$A:$A,0)-1,SL,,)</f>
        <v>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v>
      </c>
      <c r="B24" s="100" t="s">
        <v>1273</v>
      </c>
    </row>
    <row r="25" spans="1:2" ht="72" customHeight="1">
      <c r="A25" s="102" t="str">
        <f ca="1">OFFSET(L!$C$1,MATCH("Instructions"&amp;ADDRESS(ROW(),COLUMN(),4),L!$A:$A,0)-1,SL,,)</f>
        <v>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v>
      </c>
      <c r="B25" s="100" t="s">
        <v>1270</v>
      </c>
    </row>
    <row r="26" spans="1:2" ht="280.7" customHeight="1">
      <c r="A26" s="102" t="str">
        <f ca="1">OFFSET(L!$C$1,MATCH("Instructions"&amp;ADDRESS(ROW(),COLUMN(),4),L!$A:$A,0)-1,SL,,)</f>
        <v>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v>
      </c>
      <c r="B26" s="100" t="s">
        <v>1270</v>
      </c>
    </row>
    <row r="27" spans="1:2" ht="30">
      <c r="A27" s="102" t="str">
        <f ca="1">OFFSET(L!$C$1,MATCH("Instructions"&amp;ADDRESS(ROW(),COLUMN(),4),L!$A:$A,0)-1,SL,,)</f>
        <v>Alcune aziende potrebbero richiedere di sostanziare il NO, ciò può essere fatto nel campo Commenti</v>
      </c>
      <c r="B27" s="100" t="s">
        <v>1270</v>
      </c>
    </row>
    <row r="28" spans="1:2" ht="247.5" customHeight="1">
      <c r="A28" s="102" t="str">
        <f ca="1">OFFSET(L!$C$1,MATCH("Instructions"&amp;ADDRESS(ROW(),COLUMN(),4),L!$A:$A,0)-1,SL,,)</f>
        <v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v>
      </c>
      <c r="B28" s="100"/>
    </row>
    <row r="29" spans="1:2" ht="157.35" customHeight="1">
      <c r="A29" s="102" t="str">
        <f ca="1">OFFSET(L!$C$1,MATCH("Instructions"&amp;ADDRESS(ROW(),COLUMN(),4),L!$A:$A,0)-1,SL,,)</f>
        <v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v>
      </c>
      <c r="B29" s="100" t="s">
        <v>1270</v>
      </c>
    </row>
    <row r="30" spans="1:2" ht="181.7" customHeight="1">
      <c r="A30" s="102" t="str">
        <f ca="1">OFFSET(L!$C$1,MATCH("Instructions"&amp;ADDRESS(ROW(),COLUMN(),4),L!$A:$A,0)-1,SL,,)</f>
        <v>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v>
      </c>
      <c r="B30" s="100"/>
    </row>
    <row r="31" spans="1:2" ht="135">
      <c r="A31" s="102" t="str">
        <f ca="1">OFFSET(L!$C$1,MATCH("Instructions"&amp;ADDRESS(ROW(),COLUMN(),4),L!$A:$A,0)-1,SL,,)</f>
        <v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v>
      </c>
      <c r="B31" s="100" t="s">
        <v>1270</v>
      </c>
    </row>
    <row r="32" spans="1:2" ht="234.6" customHeight="1">
      <c r="A32" s="102" t="str">
        <f ca="1">OFFSET(L!$C$1,MATCH("Instructions"&amp;ADDRESS(ROW(),COLUMN(),4),L!$A:$A,0)-1,SL,,)</f>
        <v>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v>
      </c>
      <c r="B32" s="100" t="s">
        <v>1273</v>
      </c>
    </row>
    <row r="33" spans="1:2" ht="75">
      <c r="A33" s="102" t="str">
        <f ca="1">OFFSET(L!$C$1,MATCH("Instructions"&amp;ADDRESS(ROW(),COLUMN(),4),L!$A:$A,0)-1,SL,,)</f>
        <v>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v>
      </c>
      <c r="B33" s="100"/>
    </row>
    <row r="34" spans="1:2" ht="60">
      <c r="A34" s="102" t="str">
        <f ca="1">OFFSET(L!$C$1,MATCH("Instructions"&amp;ADDRESS(ROW(),COLUMN(),4),L!$A:$A,0)-1,SL,,)</f>
        <v>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v>
      </c>
      <c r="B34" s="100" t="s">
        <v>1270</v>
      </c>
    </row>
    <row r="35" spans="1:2" ht="21" customHeight="1">
      <c r="A35" s="102" t="str">
        <f ca="1">OFFSET(L!$C$1,MATCH("Instructions"&amp;ADDRESS(ROW(),COLUMN(),4),L!$A:$A,0)-1,SL,,)</f>
        <v>Se necessario siete pregati di inserire i vostri commenti nella sezione prevista per chiarire le vostre risposte</v>
      </c>
      <c r="B35" s="100"/>
    </row>
    <row r="36" spans="1:2" ht="15">
      <c r="A36" s="106"/>
      <c r="B36" s="100"/>
    </row>
    <row r="37" spans="1:2" ht="45">
      <c r="A37" s="105" t="str">
        <f ca="1">OFFSET(L!$C$1,MATCH("Instructions"&amp;ADDRESS(ROW(),COLUMN(),4),L!$A:$A,0)-1,SL,,)</f>
        <v>Istruzioni per il completamento delle domande A– H (righe 75 - 89).  Le domande dalla A. alla I. sono obbligatorie se la risposta alla domanda 1 è "Sì" per qualsiasi metallo._x000D_
Le risposte devono essere fornite unicamente in lingua INGLESE</v>
      </c>
      <c r="B37" s="100" t="s">
        <v>1270</v>
      </c>
    </row>
    <row r="38" spans="1:2" ht="135">
      <c r="A38" s="102" t="str">
        <f ca="1">OFFSET(L!$C$1,MATCH("Instructions"&amp;ADDRESS(ROW(),COLUMN(),4),L!$A:$A,0)-1,SL,,)</f>
        <v>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v>
      </c>
      <c r="B38" s="100" t="s">
        <v>1272</v>
      </c>
    </row>
    <row r="39" spans="1:2" ht="75">
      <c r="A39" s="102" t="str">
        <f ca="1">OFFSET(L!$C$1,MATCH("Instructions"&amp;ADDRESS(ROW(),COLUMN(),4),L!$A:$A,0)-1,SL,,)</f>
        <v>A. Questa dichiarazione serve a comunicare se una società adotta una politica di approvvigionamento dei minerali responsabile. La risposta a questa domanda può essere “Sì” o “No”. I commenti devono essere inseriti nel campo commenti. _x000D_
_x000D_
Questa domanda è obbligatoria.</v>
      </c>
      <c r="B39" s="100"/>
    </row>
    <row r="40" spans="1:2" ht="65.45" customHeight="1">
      <c r="A40" s="102" t="str">
        <f ca="1">OFFSET(L!$C$1,MATCH("Instructions"&amp;ADDRESS(ROW(),COLUMN(),4),L!$A:$A,0)-1,SL,,)</f>
        <v>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v>
      </c>
      <c r="B40" s="100"/>
    </row>
    <row r="41" spans="1:2" ht="75">
      <c r="A41" s="102" t="str">
        <f ca="1">OFFSET(L!$C$1,MATCH("Instructions"&amp;ADDRESS(ROW(),COLUMN(),4),L!$A:$A,0)-1,SL,,)</f>
        <v>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v>
      </c>
      <c r="B41" s="100" t="s">
        <v>1275</v>
      </c>
    </row>
    <row r="42" spans="1:2" ht="195">
      <c r="A42" s="102" t="str">
        <f ca="1">OFFSET(L!$C$1,MATCH("Instructions"&amp;ADDRESS(ROW(),COLUMN(),4),L!$A:$A,0)-1,SL,,)</f>
        <v>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v>
      </c>
      <c r="B42" s="100" t="s">
        <v>1273</v>
      </c>
    </row>
    <row r="43" spans="1:2" ht="150">
      <c r="A43" s="102" t="str">
        <f ca="1">OFFSET(L!$C$1,MATCH("Instructions"&amp;ADDRESS(ROW(),COLUMN(),4),L!$A:$A,0)-1,SL,,)</f>
        <v>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v>
      </c>
      <c r="B43" s="100" t="s">
        <v>1274</v>
      </c>
    </row>
    <row r="44" spans="1:2" ht="135">
      <c r="A44" s="102" t="str">
        <f ca="1">OFFSET(L!$C$1,MATCH("Instructions"&amp;ADDRESS(ROW(),COLUMN(),4),L!$A:$A,0)-1,SL,,)</f>
        <v>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v>
      </c>
      <c r="B44" s="100" t="s">
        <v>1270</v>
      </c>
    </row>
    <row r="45" spans="1:2" ht="120">
      <c r="A45" s="102" t="str">
        <f ca="1">OFFSET(L!$C$1,MATCH("Instructions"&amp;ADDRESS(ROW(),COLUMN(),4),L!$A:$A,0)-1,SL,,)</f>
        <v>G. Questa domanda è volta a comunicare se il processo di verifica della società prevede la gestione di azioni correttive.  La risposta a questa domanda può essere "sì" o "no". I commenti devono essere inseriti nel campo commenti._x000D_
_x000D_
Questa domanda è obbligatoria.</v>
      </c>
      <c r="B45" s="100" t="s">
        <v>1271</v>
      </c>
    </row>
    <row r="46" spans="1:2" ht="85.5" customHeight="1">
      <c r="A46" s="102" t="str">
        <f ca="1">OFFSET(L!$C$1,MATCH("Instructions"&amp;ADDRESS(ROW(),COLUMN(),4),L!$A:$A,0)-1,SL,,)</f>
        <v>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v>
      </c>
      <c r="B46" s="100" t="s">
        <v>1270</v>
      </c>
    </row>
    <row r="47" spans="1:2" ht="15">
      <c r="A47" s="106"/>
      <c r="B47" s="100"/>
    </row>
    <row r="48" spans="1:2" ht="30">
      <c r="A48" s="105" t="str">
        <f ca="1">OFFSET(L!$C$1,MATCH("Instructions"&amp;ADDRESS(ROW(),COLUMN(),4),L!$A:$A,0)-1,SL,,)</f>
        <v>Istruzioni per il completamento della lista delle fonderie._x000D_
Si prega di rispondere unicamente in IngleseIs</v>
      </c>
      <c r="B48" s="100" t="s">
        <v>1270</v>
      </c>
    </row>
    <row r="49" spans="1:2" ht="22.5" customHeight="1">
      <c r="A49" s="237" t="str">
        <f ca="1">OFFSET(L!$C$1,MATCH("Instructions"&amp;ADDRESS(ROW(),COLUMN(),4),L!$A:$A,0)-1,SL,,)</f>
        <v>Note: le colonne con asterisco (*) identificano dei campi a risposta obbligatoria</v>
      </c>
      <c r="B49" s="100"/>
    </row>
    <row r="50" spans="1:2" ht="60">
      <c r="A50" s="102" t="str">
        <f ca="1">OFFSET(L!$C$1,MATCH("Instructions"&amp;ADDRESS(ROW(),COLUMN(),4),L!$A:$A,0)-1,SL,,)</f>
        <v>Questo modello consente di identificare le fonderie tramite la Ricerca fonderia. Le colonne B e C devono essere completate da sinistra a destra per utilizzare la funzionalità di Ricerca fonderia._x000D_
Utilizzare una riga diversa per ciascuna combinazione di metallo/fonderia/paese.</v>
      </c>
      <c r="B50" s="100" t="s">
        <v>1269</v>
      </c>
    </row>
    <row r="51" spans="1:2" ht="51" customHeight="1">
      <c r="A51" s="102" t="str">
        <f ca="1">OFFSET(L!$C$1,MATCH("Instructions"&amp;ADDRESS(ROW(),COLUMN(),4),L!$A:$A,0)-1,SL,,)</f>
        <v>1. Colonna di immissione identificativo fonderia - Se si conosce il numero identificativo della fonderia, immetterlo nella colonna A (le colonne B, C, E, F, G, I e J verranno popolate automaticamente). La colonna A non viene popolata automaticamente.</v>
      </c>
      <c r="B51" s="100" t="s">
        <v>1270</v>
      </c>
    </row>
    <row r="52" spans="1:2" ht="44.45" customHeight="1">
      <c r="A52" s="102" t="str">
        <f ca="1">OFFSET(L!$C$1,MATCH("Instructions"&amp;ADDRESS(ROW(),COLUMN(),4),L!$A:$A,0)-1,SL,,)</f>
        <v>2. Metallo (*) - Usare il menu a tendina per selezionare il metallo per il quale state inserendo l'informazione sulle fonderie. Questo campo è obbligatorio</v>
      </c>
      <c r="B52" s="100"/>
    </row>
    <row r="53" spans="1:2" ht="78.95" customHeight="1">
      <c r="A53" s="156" t="str">
        <f ca="1">OFFSET(L!$C$1,MATCH("Instructions"&amp;ADDRESS(ROW(),COLUMN(),4),L!$A:$A,0)-1,SL,,)</f>
        <v>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v>
      </c>
      <c r="B53" s="100" t="s">
        <v>1270</v>
      </c>
    </row>
    <row r="54" spans="1:2" ht="60">
      <c r="A54" s="102" t="str">
        <f ca="1">OFFSET(L!$C$1,MATCH("Instructions"&amp;ADDRESS(ROW(),COLUMN(),4),L!$A:$A,0)-1,SL,,)</f>
        <v>4. Nome della fonderia (1) -  Inserire il nome della fonderia se avete selezionato " fonderia non presente" nella colonna C. Questo campo verrà popolato automaticamente quando verrà inserito il nome dell fonderia nella colonna C.  Questo campo è obbligatorio.</v>
      </c>
      <c r="B54" s="100" t="s">
        <v>1269</v>
      </c>
    </row>
    <row r="55" spans="1:2" ht="75">
      <c r="A55" s="102" t="str">
        <f ca="1">OFFSET(L!$C$1,MATCH("Instructions"&amp;ADDRESS(ROW(),COLUMN(),4),L!$A:$A,0)-1,SL,,)</f>
        <v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v>
      </c>
      <c r="B55" s="100" t="s">
        <v>1275</v>
      </c>
    </row>
    <row r="56" spans="1:2" ht="60">
      <c r="A56" s="102" t="str">
        <f ca="1">OFFSET(L!$C$1,MATCH("Instructions"&amp;ADDRESS(ROW(),COLUMN(),4),L!$A:$A,0)-1,SL,,)</f>
        <v>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v>
      </c>
      <c r="B56" s="100" t="s">
        <v>1269</v>
      </c>
    </row>
    <row r="57" spans="1:2" ht="60">
      <c r="A57" s="102" t="str">
        <f ca="1">OFFSET(L!$C$1,MATCH("Instructions"&amp;ADDRESS(ROW(),COLUMN(),4),L!$A:$A,0)-1,SL,,)</f>
        <v>7. Fonte del numero di identificazone della fonderia - Questa è l'origine del numero di identificazione della fonderia inserito nella colonna F. Se un nome di fonderia è stato selezionato nella colonna C utilizzando la casella a discesa, questo campo si auto popola.</v>
      </c>
      <c r="B57" s="100" t="s">
        <v>1269</v>
      </c>
    </row>
    <row r="58" spans="1:2" ht="60">
      <c r="A58" s="102" t="str">
        <f ca="1">OFFSET(L!$C$1,MATCH("Instructions"&amp;ADDRESS(ROW(),COLUMN(),4),L!$A:$A,0)-1,SL,,)</f>
        <v>8. Sedi delle Fonderie: strada/via - Inserire la via/strada della fonderia che esegue il trattamento di trasformazione dei minerali che entrano nella vostra catena di fornitura. Questo campo è facoltativo.</v>
      </c>
      <c r="B58" s="100" t="s">
        <v>1269</v>
      </c>
    </row>
    <row r="59" spans="1:2" ht="30">
      <c r="A59" s="102" t="str">
        <f ca="1">OFFSET(L!$C$1,MATCH("Instructions"&amp;ADDRESS(ROW(),COLUMN(),4),L!$A:$A,0)-1,SL,,)</f>
        <v>9. Sedi delle Fonderie: città - inserire la città della fonderia che esegue il trattamento di trasformazione dei minerali che entrano nella vostra catena di fornitura.  Questo campo è facoltativo.</v>
      </c>
      <c r="B59" s="100" t="s">
        <v>1270</v>
      </c>
    </row>
    <row r="60" spans="1:2" ht="45" customHeight="1">
      <c r="A60" s="102" t="str">
        <f ca="1">OFFSET(L!$C$1,MATCH("Instructions"&amp;ADDRESS(ROW(),COLUMN(),4),L!$A:$A,0)-1,SL,,)</f>
        <v>10. Sedi delle Fonderie:  Stato (se applicabile) - inserire lo Stato della fonderia che esegue il trattamento di trasformazione dei minerali che entrano nella vostra catena di fornitura. Questo campo è facoltativo.</v>
      </c>
      <c r="B60" s="100" t="s">
        <v>1273</v>
      </c>
    </row>
    <row r="61" spans="1:2" ht="225">
      <c r="A61" s="102" t="str">
        <f ca="1">OFFSET(L!$C$1,MATCH("Instructions"&amp;ADDRESS(ROW(),COLUMN(),4),L!$A:$A,0)-1,SL,,)</f>
        <v>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v>
      </c>
      <c r="B61" s="100" t="s">
        <v>1273</v>
      </c>
    </row>
    <row r="62" spans="1:2" ht="60">
      <c r="A62" s="102" t="str">
        <f ca="1">OFFSET(L!$C$1,MATCH("Instructions"&amp;ADDRESS(ROW(),COLUMN(),4),L!$A:$A,0)-1,SL,,)</f>
        <v>12. Nome del contatto della Fonderia: Inserire l'indirizzo e-mail della persona della fonderia identificata. Esempio: John.Smith@fonderiaXXX.com. Si prega di rivedere le istruzioni relative alla persona di contatto della fonderia prima di completare questo campo.</v>
      </c>
      <c r="B62" s="100" t="s">
        <v>1269</v>
      </c>
    </row>
    <row r="63" spans="1:2" ht="125.45" customHeight="1">
      <c r="A63" s="102" t="str">
        <f ca="1">OFFSET(L!$C$1,MATCH("Instructions"&amp;ADDRESS(ROW(),COLUMN(),4),L!$A:$A,0)-1,SL,,)</f>
        <v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v>
      </c>
      <c r="B63" s="100" t="s">
        <v>1269</v>
      </c>
    </row>
    <row r="64" spans="1:2" ht="136.35" customHeight="1">
      <c r="A64" s="102" t="str">
        <f ca="1">OFFSET(L!$C$1,MATCH("Instructions"&amp;ADDRESS(ROW(),COLUMN(),4),L!$A:$A,0)-1,SL,,)</f>
        <v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v>
      </c>
      <c r="B64" s="100"/>
    </row>
    <row r="65" spans="1:2" ht="90">
      <c r="A65" s="102" t="str">
        <f ca="1">OFFSET(L!$C$1,MATCH("Instructions"&amp;ADDRESS(ROW(),COLUMN(),4),L!$A:$A,0)-1,SL,,)</f>
        <v>15. Indica se i materiali utilizzati per il/i processo/i della fonderia derivano esclusivamente da fonti riciclate o di scarto. Questa domanda è facoltativa.  Le risposte a questa domanda sono:_x000D_
_x000D_
- Sì_x000D_
- No_x000D_
- Sconosciuto</v>
      </c>
      <c r="B65" s="100"/>
    </row>
    <row r="66" spans="1:2" ht="110.25" customHeight="1">
      <c r="A66" s="102" t="str">
        <f ca="1">OFFSET(L!$C$1,MATCH("Instructions"&amp;ADDRESS(ROW(),COLUMN(),4),L!$A:$A,0)-1,SL,,)</f>
        <v>16. Commenti – campo testo libero per inserire commenti relative alle fonderie.  Esempio: la fonderia è stata acquisita dalla Società YYY</v>
      </c>
      <c r="B66" s="100"/>
    </row>
    <row r="67" spans="1:2" ht="15">
      <c r="A67" s="107"/>
      <c r="B67" s="100"/>
    </row>
    <row r="68" spans="1:2" ht="34.5" customHeight="1">
      <c r="A68" s="105" t="str">
        <f ca="1">OFFSET(L!$C$1,MATCH("Instructions"&amp;ADDRESS(ROW(),COLUMN(),4),L!$A:$A,0)-1,SL,,)</f>
        <v>Condizioni Generali In caso di conflitto, la versione inglese del presente modulo sui conflict mineral dovrà essere considerata prevalente.</v>
      </c>
      <c r="B68" s="100"/>
    </row>
    <row r="69" spans="1:2" ht="15">
      <c r="A69" s="107"/>
      <c r="B69" s="100"/>
    </row>
    <row r="70" spans="1:2" ht="80.45" customHeight="1">
      <c r="A70" s="105" t="str">
        <f ca="1">OFFSET(L!$C$1,MATCH("Instructions"&amp;ADDRESS(ROW(),COLUMN(),4),L!$A:$A,0)-1,SL,,)</f>
        <v>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v>
      </c>
      <c r="B70" s="100" t="s">
        <v>1270</v>
      </c>
    </row>
    <row r="71" spans="1:2" ht="93.6" customHeight="1">
      <c r="A71" s="237" t="str">
        <f ca="1">OFFSET(L!$C$1,MATCH("Instructions"&amp;ADDRESS(ROW(),COLUMN(),4),L!$A:$A,0)-1,SL,,)</f>
        <v>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v>
      </c>
      <c r="B71" s="100" t="s">
        <v>1276</v>
      </c>
    </row>
    <row r="72" spans="1:2" ht="155.44999999999999" customHeight="1">
      <c r="A72" s="237" t="str">
        <f ca="1">OFFSET(L!$C$1,MATCH("Instructions"&amp;ADDRESS(ROW(),COLUMN(),4),L!$A:$A,0)-1,SL,,)</f>
        <v>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v>
      </c>
      <c r="B72" s="100" t="s">
        <v>1274</v>
      </c>
    </row>
    <row r="73" spans="1:2" ht="75">
      <c r="A73" s="237" t="str">
        <f ca="1">OFFSET(L!$C$1,MATCH("Instructions"&amp;ADDRESS(ROW(),COLUMN(),4),L!$A:$A,0)-1,SL,,)</f>
        <v>Qualora una clausola delle presenti Termini e Condizioni risulti invalida perché in contrasto con la legge applicabile, la restante parte dei presenti Termini e Condizioni dovrà rimanere pienamente in vigore.</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Articolo</v>
      </c>
      <c r="C2" s="137" t="str">
        <f ca="1">OFFSET(L!$C$1,MATCH("Definitions"&amp;ADDRESS(ROW(),COLUMN(),4),L!$A:$A,0)-1,SL,,)</f>
        <v>DEFINIZIONE</v>
      </c>
      <c r="D2" s="321"/>
      <c r="E2" s="101"/>
    </row>
    <row r="3" spans="1:5" ht="63.95" customHeight="1">
      <c r="A3" s="74"/>
      <c r="B3" s="63" t="str">
        <f ca="1">OFFSET(L!$C$1,MATCH("Definitions"&amp;ADDRESS(ROW(),COLUMN(),4),L!$A:$A,0)-1,SL,,)</f>
        <v>3TG</v>
      </c>
      <c r="C3" s="63" t="str">
        <f ca="1">OFFSET(L!$C$1,MATCH("Definitions"&amp;ADDRESS(ROW(),COLUMN(),4),L!$A:$A,0)-1,SL,,)</f>
        <v>Tantalio, stagno, tungsteno, oro</v>
      </c>
      <c r="D3" s="321"/>
      <c r="E3" s="100" t="s">
        <v>1278</v>
      </c>
    </row>
    <row r="4" spans="1:5" ht="63.75" customHeight="1">
      <c r="A4" s="74"/>
      <c r="B4" s="63" t="str">
        <f ca="1">OFFSET(L!$C$1,MATCH("Definitions"&amp;ADDRESS(ROW(),COLUMN(),4),L!$A:$A,0)-1,SL,,)</f>
        <v>Autorizzatore</v>
      </c>
      <c r="C4" s="63" t="str">
        <f ca="1">OFFSET(L!$C$1,MATCH("Definitions"&amp;ADDRESS(ROW(),COLUMN(),4),L!$A:$A,0)-1,SL,,)</f>
        <v>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v>
      </c>
      <c r="D4" s="321"/>
      <c r="E4" s="100"/>
    </row>
    <row r="5" spans="1:5" ht="60">
      <c r="A5" s="74"/>
      <c r="B5" s="63" t="str">
        <f ca="1">OFFSET(L!$C$1,MATCH("Definitions"&amp;ADDRESS(ROW(),COLUMN(),4),L!$A:$A,0)-1,SL,,)</f>
        <v>Zona di conflitto e ad alto rischio (CAHRA)</v>
      </c>
      <c r="C5" s="63" t="str">
        <f ca="1">OFFSET(L!$C$1,MATCH("Definitions"&amp;ADDRESS(ROW(),COLUMN(),4),L!$A:$A,0)-1,SL,,)</f>
        <v>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v>
      </c>
      <c r="D5" s="321"/>
      <c r="E5" s="100"/>
    </row>
    <row r="6" spans="1:5" ht="151.35" customHeight="1">
      <c r="A6" s="74"/>
      <c r="B6" s="63" t="str">
        <f ca="1">OFFSET(L!$C$1,MATCH("Definitions"&amp;ADDRESS(ROW(),COLUMN(),4),L!$A:$A,0)-1,SL,,)</f>
        <v>Minerali di conflitto (conflict minerals)</v>
      </c>
      <c r="C6" s="63" t="str">
        <f ca="1">OFFSET(L!$C$1,MATCH("Definitions"&amp;ADDRESS(ROW(),COLUMN(),4),L!$A:$A,0)-1,SL,,)</f>
        <v>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v>
      </c>
      <c r="D6" s="321"/>
      <c r="E6" s="100" t="s">
        <v>1279</v>
      </c>
    </row>
    <row r="7" spans="1:5" ht="105.6" customHeight="1">
      <c r="A7" s="74"/>
      <c r="B7" s="63" t="str">
        <f ca="1">OFFSET(L!$C$1,MATCH("Definitions"&amp;ADDRESS(ROW(),COLUMN(),4),L!$A:$A,0)-1,SL,,)</f>
        <v>Stato/i coperti</v>
      </c>
      <c r="C7" s="63" t="str">
        <f ca="1">OFFSET(L!$C$1,MATCH("Definitions"&amp;ADDRESS(ROW(),COLUMN(),4),L!$A:$A,0)-1,SL,,)</f>
        <v>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v>
      </c>
      <c r="D7" s="321"/>
      <c r="E7" s="100" t="s">
        <v>1279</v>
      </c>
    </row>
    <row r="8" spans="1:5" ht="135">
      <c r="A8" s="74"/>
      <c r="B8" s="63" t="str">
        <f ca="1">OFFSET(L!$C$1,MATCH("Definitions"&amp;ADDRESS(ROW(),COLUMN(),4),L!$A:$A,0)-1,SL,,)</f>
        <v>Perimetro della dichiarazione</v>
      </c>
      <c r="C8" s="63" t="str">
        <f ca="1">OFFSET(L!$C$1,MATCH("Definitions"&amp;ADDRESS(ROW(),COLUMN(),4),L!$A:$A,0)-1,SL,,)</f>
        <v>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v>
      </c>
      <c r="D8" s="321"/>
      <c r="E8" s="100" t="s">
        <v>1282</v>
      </c>
    </row>
    <row r="9" spans="1:5" ht="60">
      <c r="A9" s="74"/>
      <c r="B9" s="63" t="str">
        <f ca="1">OFFSET(L!$C$1,MATCH("Definitions"&amp;ADDRESS(ROW(),COLUMN(),4),L!$A:$A,0)-1,SL,,)</f>
        <v>Dodd-Frank</v>
      </c>
      <c r="C9" s="63" t="str">
        <f ca="1">OFFSET(L!$C$1,MATCH("Definitions"&amp;ADDRESS(ROW(),COLUMN(),4),L!$A:$A,0)-1,SL,,)</f>
        <v>La legge 2010 degli Stati Uniti d'America, Riforma Dodd-Frank Wall Street e Consumer Protection Act, Sezione 1502 ("Dodd-Frank") (http://www.sec.gov/about/laws/wallstreetreform-cpa.pdf)</v>
      </c>
      <c r="D9" s="321"/>
      <c r="E9" s="100" t="s">
        <v>1279</v>
      </c>
    </row>
    <row r="10" spans="1:5" ht="45">
      <c r="A10" s="74"/>
      <c r="B10" s="63" t="str">
        <f ca="1">OFFSET(L!$C$1,MATCH("Definitions"&amp;ADDRESS(ROW(),COLUMN(),4),L!$A:$A,0)-1,SL,,)</f>
        <v>RDC</v>
      </c>
      <c r="C10" s="63" t="str">
        <f ca="1">OFFSET(L!$C$1,MATCH("Definitions"&amp;ADDRESS(ROW(),COLUMN(),4),L!$A:$A,0)-1,SL,,)</f>
        <v>Repubblica Democratica del Congo</v>
      </c>
      <c r="D10" s="321"/>
      <c r="E10" s="100" t="s">
        <v>1278</v>
      </c>
    </row>
    <row r="11" spans="1:5" ht="75" hidden="1">
      <c r="A11" s="74"/>
      <c r="B11" s="63" t="str">
        <f ca="1">OFFSET(L!$C$1,MATCH("Definitions"&amp;ADDRESS(ROW(),COLUMN(),4),L!$A:$A,0)-1,SL,,)</f>
        <v>DRC senza conflitti</v>
      </c>
      <c r="C11" s="63" t="str">
        <f ca="1">OFFSET(L!$C$1,MATCH("Definitions"&amp;ADDRESS(ROW(),COLUMN(),4),L!$A:$A,0)-1,SL,,)</f>
        <v>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v>
      </c>
      <c r="D11" s="321"/>
      <c r="E11" s="100" t="s">
        <v>1278</v>
      </c>
    </row>
    <row r="12" spans="1:5" ht="75">
      <c r="A12" s="74"/>
      <c r="B12" s="63" t="str">
        <f ca="1">OFFSET(L!$C$1,MATCH("Definitions"&amp;ADDRESS(ROW(),COLUMN(),4),L!$A:$A,0)-1,SL,,)</f>
        <v>Fonderie/raffinerie d'oro</v>
      </c>
      <c r="C12" s="63" t="str">
        <f ca="1">OFFSET(L!$C$1,MATCH("Definitions"&amp;ADDRESS(ROW(),COLUMN(),4),L!$A:$A,0)-1,SL,,)</f>
        <v>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v>
      </c>
      <c r="D12" s="321"/>
      <c r="E12" s="100" t="s">
        <v>1278</v>
      </c>
    </row>
    <row r="13" spans="1:5" ht="107.25" customHeight="1">
      <c r="A13" s="74"/>
      <c r="B13" s="63" t="str">
        <f ca="1">OFFSET(L!$C$1,MATCH("Definitions"&amp;ADDRESS(ROW(),COLUMN(),4),L!$A:$A,0)-1,SL,,)</f>
        <v>Società privata indipendente di revisione</v>
      </c>
      <c r="C13" s="63" t="str">
        <f ca="1">OFFSET(L!$C$1,MATCH("Definitions"&amp;ADDRESS(ROW(),COLUMN(),4),L!$A:$A,0)-1,SL,,)</f>
        <v>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v>
      </c>
      <c r="D13" s="321"/>
      <c r="E13" s="100" t="s">
        <v>1280</v>
      </c>
    </row>
    <row r="14" spans="1:5" ht="330">
      <c r="A14" s="74"/>
      <c r="B14" s="63" t="str">
        <f ca="1">OFFSET(L!$C$1,MATCH("Definitions"&amp;ADDRESS(ROW(),COLUMN(),4),L!$A:$A,0)-1,SL,,)</f>
        <v>Aggiunto intenzionalmente</v>
      </c>
      <c r="C14" s="63" t="str">
        <f ca="1">OFFSET(L!$C$1,MATCH("Definitions"&amp;ADDRESS(ROW(),COLUMN(),4),L!$A:$A,0)-1,SL,,)</f>
        <v>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v>
      </c>
      <c r="D15" s="321"/>
      <c r="E15" s="100" t="s">
        <v>1278</v>
      </c>
    </row>
    <row r="16" spans="1:5" ht="60">
      <c r="A16" s="74"/>
      <c r="B16" s="63" t="str">
        <f ca="1">OFFSET(L!$C$1,MATCH("Definitions"&amp;ADDRESS(ROW(),COLUMN(),4),L!$A:$A,0)-1,SL,,)</f>
        <v>IPC-1755 Conflict Minerals Data Exchange Standard</v>
      </c>
      <c r="C16" s="63" t="str">
        <f ca="1">OFFSET(L!$C$1,MATCH("Definitions"&amp;ADDRESS(ROW(),COLUMN(),4),L!$A:$A,0)-1,SL,,)</f>
        <v>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v>
      </c>
      <c r="D16" s="321"/>
      <c r="E16" s="100" t="s">
        <v>1278</v>
      </c>
    </row>
    <row r="17" spans="1:5" ht="180">
      <c r="A17" s="74"/>
      <c r="B17" s="63" t="str">
        <f ca="1">OFFSET(L!$C$1,MATCH("Definitions"&amp;ADDRESS(ROW(),COLUMN(),4),L!$A:$A,0)-1,SL,,)</f>
        <v>Necessario per la funzionalità del prodotto</v>
      </c>
      <c r="C17"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v>
      </c>
      <c r="D17" s="321"/>
      <c r="E17" s="100" t="s">
        <v>1278</v>
      </c>
    </row>
    <row r="18" spans="1:5" ht="165">
      <c r="A18" s="74"/>
      <c r="B18" s="63" t="str">
        <f ca="1">OFFSET(L!$C$1,MATCH("Definitions"&amp;ADDRESS(ROW(),COLUMN(),4),L!$A:$A,0)-1,SL,,)</f>
        <v>Necessario per la produzione di un prodotto</v>
      </c>
      <c r="C18"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v>
      </c>
      <c r="D18" s="321"/>
      <c r="E18" s="100" t="s">
        <v>1278</v>
      </c>
    </row>
    <row r="19" spans="1:5" ht="15">
      <c r="A19" s="74"/>
      <c r="B19" s="63" t="str">
        <f ca="1">OFFSET(L!$C$1,MATCH("Definitions"&amp;ADDRESS(ROW(),COLUMN(),4),L!$A:$A,0)-1,SL,,)</f>
        <v>OECD</v>
      </c>
      <c r="C19" s="63" t="str">
        <f ca="1">OFFSET(L!$C$1,MATCH("Definitions"&amp;ADDRESS(ROW(),COLUMN(),4),L!$A:$A,0)-1,SL,,)</f>
        <v>Organizzazione per la Cooperazione e lo Sviluppo Economico</v>
      </c>
      <c r="D19" s="321"/>
      <c r="E19" s="100"/>
    </row>
    <row r="20" spans="1:5" ht="30">
      <c r="A20" s="74"/>
      <c r="B20" s="63" t="str">
        <f ca="1">OFFSET(L!$C$1,MATCH("Definitions"&amp;ADDRESS(ROW(),COLUMN(),4),L!$A:$A,0)-1,SL,,)</f>
        <v>Prodotto</v>
      </c>
      <c r="C20" s="63" t="str">
        <f ca="1">OFFSET(L!$C$1,MATCH("Definitions"&amp;ADDRESS(ROW(),COLUMN(),4),L!$A:$A,0)-1,SL,,)</f>
        <v>La produzione dell'azienda o il prodotto finito è un materiale o un oggetto che ha completato lo stadio finale della produzione ed è pronto per la distribuzione o la vendita ai clienti</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Materiale riciclato e scorie</v>
      </c>
      <c r="C22" s="63" t="str">
        <f ca="1">OFFSET(L!$C$1,MATCH("Definitions"&amp;ADDRESS(ROW(),COLUMN(),4),L!$A:$A,0)-1,SL,,)</f>
        <v>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v>
      </c>
      <c r="D22" s="321"/>
      <c r="E22" s="100"/>
    </row>
    <row r="23" spans="1:5" ht="75">
      <c r="A23" s="74"/>
      <c r="B23" s="63" t="str">
        <f ca="1">OFFSET(L!$C$1,MATCH("Definitions"&amp;ADDRESS(ROW(),COLUMN(),4),L!$A:$A,0)-1,SL,,)</f>
        <v>Responsible Minerals Assurance Process (RMAP)</v>
      </c>
      <c r="C23" s="63" t="str">
        <f ca="1">OFFSET(L!$C$1,MATCH("Definitions"&amp;ADDRESS(ROW(),COLUMN(),4),L!$A:$A,0)-1,SL,,)</f>
        <v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v>
      </c>
      <c r="D23" s="321"/>
      <c r="E23" s="100"/>
    </row>
    <row r="24" spans="1:5" ht="168" customHeight="1">
      <c r="A24" s="74"/>
      <c r="B24" s="63" t="str">
        <f ca="1">OFFSET(L!$C$1,MATCH("Definitions"&amp;ADDRESS(ROW(),COLUMN(),4),L!$A:$A,0)-1,SL,,)</f>
        <v>Responsible Minerals Initiative (Iniziativa di Sourcing libera dai conflitti)</v>
      </c>
      <c r="C24" s="63" t="str">
        <f ca="1">OFFSET(L!$C$1,MATCH("Definitions"&amp;ADDRESS(ROW(),COLUMN(),4),L!$A:$A,0)-1,SL,,)</f>
        <v>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v>
      </c>
      <c r="D24" s="321"/>
      <c r="E24" s="100"/>
    </row>
    <row r="25" spans="1:5" ht="177.6" customHeight="1">
      <c r="A25" s="74"/>
      <c r="B25" s="63" t="str">
        <f ca="1">OFFSET(L!$C$1,MATCH("Definitions"&amp;ADDRESS(ROW(),COLUMN(),4),L!$A:$A,0)-1,SL,,)</f>
        <v>Lista delle fonderie conformi al programma CFS</v>
      </c>
      <c r="C25" s="63" t="str">
        <f ca="1">OFFSET(L!$C$1,MATCH("Definitions"&amp;ADDRESS(ROW(),COLUMN(),4),L!$A:$A,0)-1,SL,,)</f>
        <v>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Fonderia</v>
      </c>
      <c r="C27" s="63" t="str">
        <f ca="1">OFFSET(L!$C$1,MATCH("Definitions"&amp;ADDRESS(ROW(),COLUMN(),4),L!$A:$A,0)-1,SL,,)</f>
        <v>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v>
      </c>
      <c r="D27" s="321"/>
      <c r="E27" s="100" t="s">
        <v>1278</v>
      </c>
    </row>
    <row r="28" spans="1:5" ht="60">
      <c r="A28" s="74"/>
      <c r="B28" s="63" t="str">
        <f ca="1">OFFSET(L!$C$1,MATCH("Definitions"&amp;ADDRESS(ROW(),COLUMN(),4),L!$A:$A,0)-1,SL,,)</f>
        <v>Numero di identificazione della fonderia</v>
      </c>
      <c r="C28" s="63" t="str">
        <f ca="1">OFFSET(L!$C$1,MATCH("Definitions"&amp;ADDRESS(ROW(),COLUMN(),4),L!$A:$A,0)-1,SL,,)</f>
        <v>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v>
      </c>
      <c r="D28" s="321"/>
      <c r="E28" s="100" t="s">
        <v>1279</v>
      </c>
    </row>
    <row r="29" spans="1:5" ht="90">
      <c r="A29" s="74"/>
      <c r="B29" s="63" t="str">
        <f ca="1">OFFSET(L!$C$1,MATCH("Definitions"&amp;ADDRESS(ROW(),COLUMN(),4),L!$A:$A,0)-1,SL,,)</f>
        <v>Fonderia di tantalio</v>
      </c>
      <c r="C29" s="63" t="str">
        <f ca="1">OFFSET(L!$C$1,MATCH("Definitions"&amp;ADDRESS(ROW(),COLUMN(),4),L!$A:$A,0)-1,SL,,)</f>
        <v>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v>
      </c>
      <c r="D29" s="321"/>
      <c r="E29" s="100" t="s">
        <v>1280</v>
      </c>
    </row>
    <row r="30" spans="1:5" ht="135" customHeight="1">
      <c r="A30" s="74"/>
      <c r="B30" s="63" t="str">
        <f ca="1">OFFSET(L!$C$1,MATCH("Definitions"&amp;ADDRESS(ROW(),COLUMN(),4),L!$A:$A,0)-1,SL,,)</f>
        <v>Fonderia di stagno</v>
      </c>
      <c r="C30" s="63" t="str">
        <f ca="1">OFFSET(L!$C$1,MATCH("Definitions"&amp;ADDRESS(ROW(),COLUMN(),4),L!$A:$A,0)-1,SL,,)</f>
        <v>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v>
      </c>
      <c r="D30" s="321"/>
      <c r="E30" s="100" t="s">
        <v>1281</v>
      </c>
    </row>
    <row r="31" spans="1:5" ht="132.94999999999999" customHeight="1">
      <c r="A31" s="74"/>
      <c r="B31" s="63" t="str">
        <f ca="1">OFFSET(L!$C$1,MATCH("Definitions"&amp;ADDRESS(ROW(),COLUMN(),4),L!$A:$A,0)-1,SL,,)</f>
        <v>Fonderia di tungsteno</v>
      </c>
      <c r="C31" s="63" t="str">
        <f ca="1">OFFSET(L!$C$1,MATCH("Definitions"&amp;ADDRESS(ROW(),COLUMN(),4),L!$A:$A,0)-1,SL,,)</f>
        <v>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14995</v>
      </c>
      <c r="E3" s="3"/>
      <c r="F3" s="357"/>
      <c r="G3" s="357"/>
      <c r="H3" s="357"/>
      <c r="I3" s="152"/>
      <c r="J3" s="138" t="s">
        <v>15733</v>
      </c>
      <c r="K3" s="36"/>
      <c r="L3" s="100"/>
      <c r="P3" s="45">
        <f>MATCH($D$3,LN,0)</f>
        <v>9</v>
      </c>
    </row>
    <row r="4" spans="1:34" ht="15.75">
      <c r="A4" s="34"/>
      <c r="B4" s="353" t="str">
        <f ca="1">OFFSET(L!$C$1,MATCH("Declaration"&amp;ADDRESS(ROW(),COLUMN(),4),L!$A:$A,0)-1,SL,,)</f>
        <v>Lo scopo del presente documento è quello di raccogliere le informazioni su stagno, tantalio, tungsteno e oro usati nei prodotti</v>
      </c>
      <c r="C4" s="353"/>
      <c r="D4" s="353"/>
      <c r="E4" s="353"/>
      <c r="F4" s="353"/>
      <c r="G4" s="353"/>
      <c r="H4" s="353"/>
      <c r="I4" s="358" t="str">
        <f ca="1">OFFSET(L!$C$1,MATCH("Declaration"&amp;ADDRESS(ROW(),COLUMN(),4),L!$A:$A,0)-1,SL,,)</f>
        <v>Link a Termini e Condizioni</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I campi obbligatori sono contrassegnati con un asterisco (*).  Consultare la scheda Istruzioni per ottenere informazioni sulle modalità di risposta a ciascuna domanda.</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I campi obbligatori sono contrassegnati con (*). Le informazioni raccolte nel presente modulo devono essere aggiornate su base annuale. Qualsiasi modifica occorsa durante l'anno in corso dovrà essere comunicata al vostro cliente</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Denominazione Sociale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Scopo della Dichiarazione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Descrizione dello scopo: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Numero di identificazione della società</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ID Unico Aziendale rilasciato dall’autorità</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Indirizzo</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Nome persona di contatto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contatto (*):</v>
      </c>
      <c r="C16" s="77"/>
      <c r="D16" s="365" t="s">
        <v>15820</v>
      </c>
      <c r="E16" s="365"/>
      <c r="F16" s="365"/>
      <c r="G16" s="365"/>
      <c r="H16" s="365"/>
      <c r="I16" s="365"/>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Telefono - Contatto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Autorizzatore (*):</v>
      </c>
      <c r="C18" s="77"/>
      <c r="D18" s="381" t="s">
        <v>15822</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Titolo - Autorizzatore:</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Autorizzatore (*):</v>
      </c>
      <c r="C20" s="77"/>
      <c r="D20" s="365" t="s">
        <v>15824</v>
      </c>
      <c r="E20" s="365"/>
      <c r="F20" s="365"/>
      <c r="G20" s="365"/>
      <c r="H20" s="365"/>
      <c r="I20" s="365"/>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Telefono - Autorizzatore:</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Data di validità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Rispondere alle seguenti domande 1- 8 basate sul perimetro della dichiarazione sopra indicato</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Vi sono metalli di conflitto aggiunti o utilizzati intenzionalmente nel/nei prodotto/i o nel processo di produzione? (*)</v>
      </c>
      <c r="C25" s="17"/>
      <c r="D25" s="337" t="str">
        <f ca="1">OFFSET(L!$C$1,MATCH("Declaration"&amp;ADDRESS(ROW(),COLUMN(),4),L!$A:$A,0)-1,SL,,)</f>
        <v>Risposta</v>
      </c>
      <c r="E25" s="337"/>
      <c r="F25" s="18"/>
      <c r="G25" s="44" t="str">
        <f ca="1">OFFSET(L!$C$1,MATCH("Declaration"&amp;ADDRESS(ROW(),COLUMN(),4),L!$A:$A,0)-1,SL,,)</f>
        <v>Commenti</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Tantalio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Stagno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Oro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Tungsteno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Vi sono metalli di conflitto che restano nel/nei prodotto/i? (*)</v>
      </c>
      <c r="C31" s="10"/>
      <c r="D31" s="331" t="str">
        <f ca="1">D25</f>
        <v>Risposta</v>
      </c>
      <c r="E31" s="331"/>
      <c r="F31" s="18"/>
      <c r="G31" s="44" t="str">
        <f ca="1">G25</f>
        <v>Commenti</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Tantalio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Stagno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Oro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Tungsteno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Vi sono fonderie nella vostra catena di fornitura che ottengono metalli di conflitto da paesi coinvolti? (Termine SEC, vedere il foglio delle definizioni) (*)</v>
      </c>
      <c r="C37" s="10"/>
      <c r="D37" s="331" t="str">
        <f ca="1">D25</f>
        <v>Risposta</v>
      </c>
      <c r="E37" s="331"/>
      <c r="F37" s="18"/>
      <c r="G37" s="44" t="str">
        <f ca="1">G25</f>
        <v>Commenti</v>
      </c>
      <c r="H37" s="372"/>
      <c r="I37" s="372"/>
      <c r="J37" s="372"/>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Tantalio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Stagno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Oro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Tungsteno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Qualcuna delle fonderie della catena di approvvigionamento si procura il materiale di conflitto da una zona di conflitto e ad alto rischio? (*)</v>
      </c>
      <c r="C43" s="10"/>
      <c r="D43" s="331" t="str">
        <f ca="1">D25</f>
        <v>Risposta</v>
      </c>
      <c r="E43" s="331"/>
      <c r="F43" s="18"/>
      <c r="G43" s="44" t="str">
        <f ca="1">G25</f>
        <v>Commenti</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Tantalio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Stagno  (*)</v>
      </c>
      <c r="C45" s="10"/>
      <c r="D45" s="326" t="s">
        <v>476</v>
      </c>
      <c r="E45" s="327"/>
      <c r="F45" s="47"/>
      <c r="G45" s="334" t="s">
        <v>15827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Oro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Tungsteno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Il 100% dei metalli di conflitto (necessari per la funzionalità o per la produzione dei prodotti della vostra società) derivano da materiale di recupero o da scarti di fornitura? (*)</v>
      </c>
      <c r="C49" s="10"/>
      <c r="D49" s="331" t="str">
        <f ca="1">D25</f>
        <v>Risposta</v>
      </c>
      <c r="E49" s="331"/>
      <c r="F49" s="18"/>
      <c r="G49" s="44" t="str">
        <f ca="1">G25</f>
        <v>Commenti</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Tantalio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Stagno  (*)</v>
      </c>
      <c r="C51" s="10"/>
      <c r="D51" s="326" t="s">
        <v>475</v>
      </c>
      <c r="E51" s="327"/>
      <c r="F51" s="47"/>
      <c r="G51" s="334" t="s">
        <v>15826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Oro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Tungsteno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In che percentuale i fornitori interessati hanno risposto all'indagine sulla catena di fornitura? (*)</v>
      </c>
      <c r="C55" s="10"/>
      <c r="D55" s="331" t="str">
        <f ca="1">D25</f>
        <v>Risposta</v>
      </c>
      <c r="E55" s="331"/>
      <c r="F55" s="18"/>
      <c r="G55" s="44" t="str">
        <f ca="1">G25</f>
        <v>Commenti</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Tantalio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Stagno  (*)</v>
      </c>
      <c r="C57" s="35"/>
      <c r="D57" s="366" t="s">
        <v>478</v>
      </c>
      <c r="E57" s="367"/>
      <c r="F57" s="47"/>
      <c r="G57" s="334" t="s">
        <v>15828</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Oro  </v>
      </c>
      <c r="C58" s="35"/>
      <c r="D58" s="366"/>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Tungsteno  </v>
      </c>
      <c r="C59" s="35"/>
      <c r="D59" s="366"/>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Avete individuato tutte le fonderie che forniscono metalli di conflitto alla vostra catena di fornitura? (*)</v>
      </c>
      <c r="C61" s="10"/>
      <c r="D61" s="331" t="str">
        <f ca="1">D25</f>
        <v>Risposta</v>
      </c>
      <c r="E61" s="331"/>
      <c r="F61" s="18"/>
      <c r="G61" s="44" t="str">
        <f ca="1">G25</f>
        <v>Commenti</v>
      </c>
      <c r="H61" s="371"/>
      <c r="I61" s="371"/>
      <c r="J61" s="37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Tantalio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Stagno  (*)</v>
      </c>
      <c r="C63" s="10"/>
      <c r="D63" s="326" t="s">
        <v>476</v>
      </c>
      <c r="E63" s="327"/>
      <c r="F63" s="47"/>
      <c r="G63" s="334" t="s">
        <v>15829</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Oro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Tungsteno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Tutte le informazioni applicabili relativamente alle fonderie ricevute dalla vostra azienda sono state incluse in questa dichiarazione? (*)</v>
      </c>
      <c r="C67" s="10"/>
      <c r="D67" s="331" t="str">
        <f ca="1">D25</f>
        <v>Risposta</v>
      </c>
      <c r="E67" s="331"/>
      <c r="F67" s="18"/>
      <c r="G67" s="44" t="str">
        <f ca="1">G25</f>
        <v>Commenti</v>
      </c>
      <c r="H67" s="371" t="str">
        <f>IF(Q75="(*)","Click here to enter smelter names","")</f>
        <v/>
      </c>
      <c r="I67" s="371"/>
      <c r="J67" s="37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Tantalio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Stagno  (*)</v>
      </c>
      <c r="C69" s="35"/>
      <c r="D69" s="326" t="s">
        <v>475</v>
      </c>
      <c r="E69" s="327"/>
      <c r="F69" s="48"/>
      <c r="G69" s="334" t="s">
        <v>15829</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Oro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Tungsteno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Rispondere alle seguenti domande a livello aziendale</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domanda</v>
      </c>
      <c r="C74" s="81"/>
      <c r="D74" s="337" t="str">
        <f ca="1">D25</f>
        <v>Risposta</v>
      </c>
      <c r="E74" s="337"/>
      <c r="F74" s="53"/>
      <c r="G74" s="337" t="str">
        <f ca="1">G25</f>
        <v>Commenti</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È stata adottata una politica di approvvigionamento dei minerali responsabile?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politica di approvvigionamento dei minerali responsabile adottata è disponibile pubblicamente sul sito Web della società? (Nota: se la risposta e “Sì”, l’utente dovrà indicare l’URL nel campo commenti).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Richiedete ai vostri diretti fornitori di approvvigionarsi da fonderie che sono state certificate da parte di una società indipendente di certificazione del settore privato?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Sono state implementate misure di due diligence per l’approvvigionamento responsabile?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La società conduce indagini sui minerali di conflitto per i fornitori interessati?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F.Avete verificato le informazioni di dovuta diligenza ricevute dai vostri fornitori rispetto alle aspettative della vostra azienda? (*)</v>
      </c>
      <c r="C85" s="57"/>
      <c r="D85" s="377" t="s">
        <v>475</v>
      </c>
      <c r="E85" s="378"/>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Il vostro processo di verifica include la gestione di azioni correttive?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La società è tenuta a presentare una comunicazione annuale sui minerali di conflitto? (*)</v>
      </c>
      <c r="C89" s="57"/>
      <c r="D89" s="326" t="s">
        <v>13882</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2025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62DD9D4-2F31-4AD4-8FBF-2EFE312B195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38.25">
      <c r="A2" s="170"/>
      <c r="B2" s="187" t="str">
        <f ca="1">OFFSET(L!$C$1,MATCH("Smelter List"&amp;ADDRESS(ROW(),COLUMN(),4),L!$A:$A,0)-1,SL,,)</f>
        <v xml:space="preserve">PER INIZIARE:_x000D_
_x000D_
</v>
      </c>
      <c r="C2" s="172"/>
      <c r="D2" s="172"/>
      <c r="E2" s="172"/>
      <c r="F2" s="193"/>
      <c r="G2" s="193"/>
      <c r="H2" s="193"/>
      <c r="I2" s="194"/>
      <c r="J2" s="385" t="str">
        <f ca="1">OFFSET(L!$C$1,MATCH("Smelter List"&amp;ADDRESS(ROW(),COLUMN(),4),L!$A:$A,0)-1,SL,,)</f>
        <v>Riferimento a "RMI Conformant Smelter List"</v>
      </c>
      <c r="K2" s="386"/>
      <c r="L2" s="386"/>
      <c r="M2" s="386"/>
      <c r="N2" s="386"/>
      <c r="O2" s="386"/>
      <c r="P2" s="195"/>
      <c r="Q2" s="196"/>
      <c r="R2" s="197"/>
      <c r="S2" s="197"/>
      <c r="T2" s="197"/>
      <c r="AH2" s="145" t="s">
        <v>475</v>
      </c>
    </row>
    <row r="3" spans="1:34" s="221" customFormat="1" ht="177" customHeight="1">
      <c r="A3" s="171"/>
      <c r="B3" s="387" t="str">
        <f ca="1">OFFSET(L!$C$1,MATCH("Smelter List"&amp;ADDRESS(ROW(),COLUMN(),4),L!$A:$A,0)-1,SL,,)</f>
        <v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v>
      </c>
      <c r="C3" s="387"/>
      <c r="D3" s="387"/>
      <c r="E3" s="387"/>
      <c r="F3" s="222"/>
      <c r="G3" s="388" t="str">
        <f ca="1">OFFSET(L!$C$1,MATCH("General"&amp;"Cpy",L!$A:$A,0)-1,SL,,)</f>
        <v>© 2025 Responsible Minerals Initiative. All rights reserved.</v>
      </c>
      <c r="H3" s="388"/>
      <c r="I3" s="389"/>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Colonna di immissione numero di identificazione fonderia</v>
      </c>
      <c r="B4" s="216" t="str">
        <f ca="1">OFFSET(L!$C$1,MATCH("Smelter List"&amp;ADDRESS(ROW(),COLUMN(),4),L!$A:$A,0)-1,SL,,)</f>
        <v>Metalli (*)</v>
      </c>
      <c r="C4" s="216" t="str">
        <f ca="1">OFFSET(L!$C$1,MATCH("Smelter List"&amp;ADDRESS(ROW(),COLUMN(),4),L!$A:$A,0)-1,SL,,)</f>
        <v>Ricerca fonderia (*)</v>
      </c>
      <c r="D4" s="216" t="str">
        <f ca="1">OFFSET(L!$C$1,MATCH("Smelter List"&amp;ADDRESS(ROW(),COLUMN(),4),L!$A:$A,0)-1,SL,,)</f>
        <v>Nome della fonderia (1)</v>
      </c>
      <c r="E4" s="216" t="str">
        <f ca="1">OFFSET(L!$C$1,MATCH("Smelter List"&amp;ADDRESS(ROW(),COLUMN(),4),L!$A:$A,0)-1,SL,,)</f>
        <v>Paese Fonderia (*)</v>
      </c>
      <c r="F4" s="216" t="str">
        <f ca="1">OFFSET(L!$C$1,MATCH("Smelter List"&amp;ADDRESS(ROW(),COLUMN(),4),L!$A:$A,0)-1,SL,,)</f>
        <v>Identificazione della fonderia</v>
      </c>
      <c r="G4" s="216" t="str">
        <f ca="1">OFFSET(L!$C$1,MATCH("Smelter List"&amp;ADDRESS(ROW(),COLUMN(),4),L!$A:$A,0)-1,SL,,)</f>
        <v>Origine del codice identificativo della fonderia</v>
      </c>
      <c r="H4" s="144" t="str">
        <f ca="1">OFFSET(L!$C$1,MATCH("Smelter List"&amp;ADDRESS(ROW(),COLUMN(),4),L!$A:$A,0)-1,SL,,)</f>
        <v>Indirizzo Fonderia (*)</v>
      </c>
      <c r="I4" s="144" t="str">
        <f ca="1">OFFSET(L!$C$1,MATCH("Smelter List"&amp;ADDRESS(ROW(),COLUMN(),4),L!$A:$A,0)-1,SL,,)</f>
        <v>Città Fonderia (*)</v>
      </c>
      <c r="J4" s="144" t="str">
        <f ca="1">OFFSET(L!$C$1,MATCH("Smelter List"&amp;ADDRESS(ROW(),COLUMN(),4),L!$A:$A,0)-1,SL,,)</f>
        <v>Localizzazione della Fonderia: Stato / Provincia</v>
      </c>
      <c r="K4" s="144" t="str">
        <f ca="1">OFFSET(L!$C$1,MATCH("Smelter List"&amp;ADDRESS(ROW(),COLUMN(),4),L!$A:$A,0)-1,SL,,)</f>
        <v>Nome del riferimento della fonderia (*)</v>
      </c>
      <c r="L4" s="144" t="str">
        <f ca="1">OFFSET(L!$C$1,MATCH("Smelter List"&amp;ADDRESS(ROW(),COLUMN(),4),L!$A:$A,0)-1,SL,,)</f>
        <v>Email del riferimento della fonderia (*)</v>
      </c>
      <c r="M4" s="144" t="str">
        <f ca="1">OFFSET(L!$C$1,MATCH("Smelter List"&amp;ADDRESS(ROW(),COLUMN(),4),L!$A:$A,0)-1,SL,,)</f>
        <v>Prossimi passi proposti</v>
      </c>
      <c r="N4" s="144" t="str">
        <f ca="1">OFFSET(L!$C$1,MATCH("Smelter List"&amp;ADDRESS(ROW(),COLUMN(),4),L!$A:$A,0)-1,SL,,)</f>
        <v>Nome della miniera(e) o se riciclato o provenienti da scorie, dichiarare/scrivere riciclato o scorie</v>
      </c>
      <c r="O4" s="144" t="str">
        <f ca="1">OFFSET(L!$C$1,MATCH("Smelter List"&amp;ADDRESS(ROW(),COLUMN(),4),L!$A:$A,0)-1,SL,,)</f>
        <v>Localizzazione (Paese) della miniera (e) o se riciclato o preveniente da scorie, dichiarare/scrivere riciclato o scorie</v>
      </c>
      <c r="P4" s="144" t="str">
        <f ca="1">OFFSET(L!$C$1,MATCH("Smelter List"&amp;ADDRESS(ROW(),COLUMN(),4),L!$A:$A,0)-1,SL,,)</f>
        <v>Il 100% delle materie prime della fonderia provengono da riciclato o da scorie?</v>
      </c>
      <c r="Q4" s="145" t="str">
        <f ca="1">OFFSET(L!$C$1,MATCH("Smelter List"&amp;ADDRESS(ROW(),COLUMN(),4),L!$A:$A,0)-1,SL,,)</f>
        <v>Commenti</v>
      </c>
      <c r="R4" s="216" t="s">
        <v>12367</v>
      </c>
      <c r="S4" s="216" t="s">
        <v>12350</v>
      </c>
      <c r="T4" s="216" t="s">
        <v>12351</v>
      </c>
      <c r="U4" s="200"/>
      <c r="W4" s="159" t="s">
        <v>1290</v>
      </c>
      <c r="X4" s="159" t="s">
        <v>912</v>
      </c>
      <c r="AH4" s="145" t="s">
        <v>477</v>
      </c>
    </row>
    <row r="5" spans="1:34" s="227" customFormat="1" ht="20.100000000000001" customHeight="1">
      <c r="A5" s="262"/>
      <c r="B5" s="182" t="s">
        <v>1099</v>
      </c>
      <c r="C5" s="186" t="s">
        <v>2185</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471</v>
      </c>
      <c r="X5" s="227">
        <f t="shared" ref="X5" ca="1" si="0">IF(AND(C5="Smelter not listed",OR(LEN(D5)=0,LEN(E5)=0)),1,0)</f>
        <v>0</v>
      </c>
      <c r="AB5" s="228" t="str">
        <f t="shared" ref="AB5" si="1">B5&amp;C5</f>
        <v>TinMentok Smelter</v>
      </c>
    </row>
    <row r="6" spans="1:34" s="227" customFormat="1" ht="20.100000000000001" customHeight="1">
      <c r="A6" s="262"/>
      <c r="B6" s="182" t="s">
        <v>1099</v>
      </c>
      <c r="C6" s="186" t="s">
        <v>14957</v>
      </c>
      <c r="D6" s="230"/>
      <c r="E6" s="182" t="str">
        <f ca="1">IF(ISERROR($V6),"",OFFSET('Smelter Look-up'!$D$4,$V6-4,0)&amp;"")</f>
        <v>SPAIN</v>
      </c>
      <c r="F6" s="182" t="str">
        <f ca="1">IF(ISERROR($V6),"",OFFSET('Smelter Look-up'!$E$4,$V6-4,0))</f>
        <v>CID003524</v>
      </c>
      <c r="G6" s="182" t="str">
        <f ca="1">IF(C6=$X$4,IF(ISERROR($V6),"Enter smelter details","RMI"),IF(ISERROR($V6),"",OFFSET('Smelter Look-up'!$F$4,$V6-4,0)))</f>
        <v>RMI</v>
      </c>
      <c r="H6" s="183">
        <f ca="1">IF(ISERROR($V6),"",OFFSET('Smelter Look-up'!$G$4,$V6-4,0))</f>
        <v>0</v>
      </c>
      <c r="I6" s="184" t="str">
        <f ca="1">IF(ISERROR($V6),"",OFFSET('Smelter Look-up'!$H$4,$V6-4,0))</f>
        <v>Las Ventas de Retamosa</v>
      </c>
      <c r="J6" s="184" t="str">
        <f ca="1">IF(ISERROR($V6),"",OFFSET('Smelter Look-up'!$I$4,$V6-4,0))</f>
        <v>Toledo</v>
      </c>
      <c r="K6" s="224"/>
      <c r="L6" s="224"/>
      <c r="M6" s="224"/>
      <c r="N6" s="224"/>
      <c r="O6" s="224"/>
      <c r="P6" s="185"/>
      <c r="Q6" s="225"/>
      <c r="R6" s="182" t="str">
        <f ca="1">IF(ISERROR($V6),"",OFFSET('Smelter Look-up'!$C$4,$V6-4,0)&amp;"")</f>
        <v>CRM Synergies</v>
      </c>
      <c r="S6" s="181" t="str">
        <f t="shared" ref="S6:S37" ca="1" si="2">IF(B6="","",IF(ISERROR(MATCH($E6,CL,0)),"Unknown",INDIRECT("'C'!$A$"&amp;MATCH($E6,CL,0)+1)))</f>
        <v>ES</v>
      </c>
      <c r="T6" s="181" t="str">
        <f ca="1">IF(B6="","",IF(ISERROR(MATCH($J6,SorP!$B$1:$B$6226,0)),"",INDIRECT("'SorP'!$A$"&amp;MATCH($S6&amp;$J6,SorP!C:C,0))))</f>
        <v>ES-TO</v>
      </c>
      <c r="U6" s="201"/>
      <c r="V6" s="226">
        <f>IF(C6="",NA(),IF(OR(C6="Smelter not listed",C6="Smelter not yet identified"),MATCH($B6&amp;$D6,'Smelter Look-up'!$J:$J,0),MATCH($B6&amp;$C6,'Smelter Look-up'!$J:$J,0)))</f>
        <v>419</v>
      </c>
      <c r="X6" s="227">
        <f t="shared" ref="X6:X37" ca="1" si="3">IF(AND(C6="Smelter not listed",OR(LEN(D6)=0,LEN(E6)=0)),1,0)</f>
        <v>0</v>
      </c>
      <c r="AB6" s="228" t="str">
        <f t="shared" ref="AB6:AB37" si="4">B6&amp;C6</f>
        <v>TinCRM Synergies</v>
      </c>
    </row>
    <row r="7" spans="1:34" s="227" customFormat="1" ht="20.100000000000001" customHeight="1">
      <c r="A7" s="262"/>
      <c r="B7" s="182" t="s">
        <v>1099</v>
      </c>
      <c r="C7" s="186" t="s">
        <v>2484</v>
      </c>
      <c r="D7" s="230"/>
      <c r="E7" s="182" t="str">
        <f ca="1">IF(ISERROR($V7),"",OFFSET('Smelter Look-up'!$D$4,$V7-4,0)&amp;"")</f>
        <v>BRAZIL</v>
      </c>
      <c r="F7" s="182" t="str">
        <f ca="1">IF(ISERROR($V7),"",OFFSET('Smelter Look-up'!$E$4,$V7-4,0))</f>
        <v>CID002036</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White Solder Metalurgia e Mineracao Ltda.</v>
      </c>
      <c r="S7" s="181" t="str">
        <f t="shared" ca="1" si="2"/>
        <v>BR</v>
      </c>
      <c r="T7" s="181" t="str">
        <f ca="1">IF(B7="","",IF(ISERROR(MATCH($J7,SorP!$B$1:$B$6226,0)),"",INDIRECT("'SorP'!$A$"&amp;MATCH($S7&amp;$J7,SorP!C:C,0))))</f>
        <v>BR-RO</v>
      </c>
      <c r="U7" s="201"/>
      <c r="V7" s="226">
        <f>IF(C7="",NA(),IF(OR(C7="Smelter not listed",C7="Smelter not yet identified"),MATCH($B7&amp;$D7,'Smelter Look-up'!$J:$J,0),MATCH($B7&amp;$C7,'Smelter Look-up'!$J:$J,0)))</f>
        <v>530</v>
      </c>
      <c r="X7" s="227">
        <f t="shared" ca="1" si="3"/>
        <v>0</v>
      </c>
      <c r="AB7" s="228" t="str">
        <f t="shared" si="4"/>
        <v>TinWhite Solder Metalurgia e Mineracao Ltda.</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CD5BFB-1E3E-4C48-9658-03013A8D8DC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Al fine di assicurarsi che tutti campi siano stati compilati, prima di inviare il questionario al cliente, verificare tutti i campi evidenziati in rosso</v>
      </c>
      <c r="B1" s="390"/>
      <c r="C1" s="390"/>
      <c r="D1" s="119" t="str">
        <f ca="1">OFFSET(L!$C$1,MATCH("Checker"&amp;ADDRESS(ROW(),COLUMN(),4),L!$A:$A,0)-1,SL,,)</f>
        <v>Campi obbligatori ancora da completare</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Campi obbligatori</v>
      </c>
      <c r="B3" s="68" t="str">
        <f ca="1">OFFSET(L!$C$1,MATCH("Checker"&amp;ADDRESS(ROW(),COLUMN(),4),L!$A:$A,0)-1,SL,,)</f>
        <v>Risposta fornita</v>
      </c>
      <c r="C3" s="68" t="str">
        <f ca="1">OFFSET(L!$C$1,MATCH("Checker"&amp;ADDRESS(ROW(),COLUMN(),4),L!$A:$A,0)-1,SL,,)</f>
        <v>Note</v>
      </c>
      <c r="D3" s="68" t="str">
        <f ca="1">OFFSET(L!$C$1,MATCH("Checker"&amp;ADDRESS(ROW(),COLUMN(),4),L!$A:$A,0)-1,SL,,)</f>
        <v>Collegamento ipertestuale alla fonte</v>
      </c>
      <c r="F3" s="69" t="s">
        <v>512</v>
      </c>
      <c r="G3" s="19" t="s">
        <v>511</v>
      </c>
      <c r="H3" s="19" t="s">
        <v>513</v>
      </c>
      <c r="I3" s="19" t="s">
        <v>1283</v>
      </c>
      <c r="J3" s="19" t="s">
        <v>1284</v>
      </c>
    </row>
    <row r="4" spans="1:10" ht="39">
      <c r="A4" s="90" t="str">
        <f ca="1">Declaration!B8</f>
        <v>Denominazione Sociale (*)</v>
      </c>
      <c r="B4" s="89" t="str">
        <f>Declaration!D8</f>
        <v>LINBRAZE S.R.L.</v>
      </c>
      <c r="C4" s="89" t="str">
        <f t="shared" ref="C4" ca="1" si="0">IF(H4=1,J4,I4)</f>
        <v>Completare</v>
      </c>
      <c r="D4" s="95" t="str">
        <f>IF(H4=1,"Click here to enter Company Name","")</f>
        <v/>
      </c>
      <c r="E4" s="20" t="s">
        <v>1273</v>
      </c>
      <c r="F4" s="93">
        <v>1</v>
      </c>
      <c r="G4" s="70">
        <f t="shared" ref="G4" si="1">IF(B4=0,1,0)</f>
        <v>0</v>
      </c>
      <c r="H4" s="71">
        <f>F4*G4</f>
        <v>0</v>
      </c>
      <c r="I4" s="147" t="str">
        <f ca="1">OFFSET(L!$C$1,MATCH("Checker"&amp;"Comp",L!$A:$A,0)-1,SL,,)</f>
        <v>Completare</v>
      </c>
      <c r="J4" s="148" t="str">
        <f ca="1">OFFSET(L!$C$1,MATCH("Checker"&amp;ADDRESS(ROW(),COLUMN(),4),L!$A:$A,0)-1,SL,,)</f>
        <v>Fornire il nome della propria società nella cella D8 della scheda della Dichiarazione</v>
      </c>
    </row>
    <row r="5" spans="1:10" ht="39">
      <c r="A5" s="90" t="str">
        <f ca="1">Declaration!B9</f>
        <v>Scopo della Dichiarazione (*)</v>
      </c>
      <c r="B5" s="89" t="str">
        <f>Declaration!D9</f>
        <v>A. Company</v>
      </c>
      <c r="C5" s="89" t="str">
        <f ca="1">IF(H5=1,J5,I5)</f>
        <v>Completare</v>
      </c>
      <c r="D5" s="95" t="str">
        <f>IF(H5=1,"Click here to enter Declaration Scope","")</f>
        <v/>
      </c>
      <c r="E5" s="20" t="s">
        <v>1273</v>
      </c>
      <c r="F5" s="93">
        <v>1</v>
      </c>
      <c r="G5" s="70">
        <f>IF(B5=0,1,0)</f>
        <v>0</v>
      </c>
      <c r="H5" s="71">
        <f t="shared" ref="H5" si="2">F5*G5</f>
        <v>0</v>
      </c>
      <c r="I5" s="147" t="str">
        <f ca="1">OFFSET(L!$C$1,MATCH("Checker"&amp;"Comp",L!$A:$A,0)-1,SL,,)</f>
        <v>Completare</v>
      </c>
      <c r="J5" s="148" t="str">
        <f ca="1">OFFSET(L!$C$1,MATCH("Checker"&amp;ADDRESS(ROW(),COLUMN(),4),L!$A:$A,0)-1,SL,,)</f>
        <v>Selezionare l'ambito della dichiarazione nella cella D9 della scheda della Dichiarazione</v>
      </c>
    </row>
    <row r="6" spans="1:10" ht="39">
      <c r="A6" s="90" t="str">
        <f ca="1">Declaration!B10</f>
        <v>Descrizione dello scopo:</v>
      </c>
      <c r="B6" s="89">
        <f>Declaration!D10</f>
        <v>0</v>
      </c>
      <c r="C6" s="89" t="str">
        <f ca="1">IF(H6=1,J6,I6)</f>
        <v>Completare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Completare</v>
      </c>
      <c r="J6" s="19" t="str">
        <f ca="1">OFFSET(L!$C$1,MATCH("Checker"&amp;ADDRESS(ROW(),COLUMN(),4),L!$A:$A,0)-1,SL,,)</f>
        <v>Fornire la descrizione dell'ambito nella cella D10 della scheda della Dichiarazione</v>
      </c>
    </row>
    <row r="7" spans="1:10" ht="39">
      <c r="A7" s="90" t="str">
        <f ca="1">Declaration!B15</f>
        <v>Nome persona di contatto (*):</v>
      </c>
      <c r="B7" s="89" t="str">
        <f>Declaration!D15</f>
        <v xml:space="preserve">Mrs Rosalia BLANDA	</v>
      </c>
      <c r="C7" s="89" t="str">
        <f ca="1">IF(H7=1,J7,I7)</f>
        <v>Completare</v>
      </c>
      <c r="D7" s="95" t="str">
        <f>IF(H7=1,"Click here to enter Contact Name","")</f>
        <v/>
      </c>
      <c r="E7" s="20" t="s">
        <v>1273</v>
      </c>
      <c r="F7" s="93">
        <v>1</v>
      </c>
      <c r="G7" s="70">
        <f>IF(B7=0,1,0)</f>
        <v>0</v>
      </c>
      <c r="H7" s="71">
        <f t="shared" si="3"/>
        <v>0</v>
      </c>
      <c r="I7" s="147" t="str">
        <f ca="1">OFFSET(L!$C$1,MATCH("Checker"&amp;"Comp",L!$A:$A,0)-1,SL,,)</f>
        <v>Completare</v>
      </c>
      <c r="J7" s="19" t="str">
        <f ca="1">OFFSET(L!$C$1,MATCH("Checker"&amp;ADDRESS(ROW(),COLUMN(),4),L!$A:$A,0)-1,SL,,)</f>
        <v>Fornire il nome di contatto nella cella D15 della scheda della Dichiarazione</v>
      </c>
    </row>
    <row r="8" spans="1:10" ht="39">
      <c r="A8" s="90" t="str">
        <f ca="1">Declaration!B16</f>
        <v>Email - contatto (*):</v>
      </c>
      <c r="B8" s="89" t="str">
        <f>Declaration!D16</f>
        <v>rosalia.blanda@linbraze.com</v>
      </c>
      <c r="C8" s="89" t="str">
        <f ca="1">IF(H8=1,J8,I8)</f>
        <v>Completare</v>
      </c>
      <c r="D8" s="95" t="str">
        <f>IF(H8=1,"Click here to enter Email-Contact","")</f>
        <v/>
      </c>
      <c r="E8" s="20" t="s">
        <v>1273</v>
      </c>
      <c r="F8" s="93">
        <v>1</v>
      </c>
      <c r="G8" s="70">
        <f>IF(ISNUMBER(SEARCH("@",B8)),0,1)</f>
        <v>0</v>
      </c>
      <c r="H8" s="71">
        <f t="shared" si="3"/>
        <v>0</v>
      </c>
      <c r="I8" s="147" t="str">
        <f ca="1">OFFSET(L!$C$1,MATCH("Checker"&amp;"Comp",L!$A:$A,0)-1,SL,,)</f>
        <v>Completare</v>
      </c>
      <c r="J8" s="19" t="str">
        <f ca="1">OFFSET(L!$C$1,MATCH("Checker"&amp;ADDRESS(ROW(),COLUMN(),4),L!$A:$A,0)-1,SL,,)</f>
        <v>Fornire un’email di contatto valida nella cella D16 della scheda della Dichiarazione</v>
      </c>
    </row>
    <row r="9" spans="1:10" ht="39">
      <c r="A9" s="90" t="str">
        <f ca="1">Declaration!B17</f>
        <v>Telefono - Contatto (*):</v>
      </c>
      <c r="B9" s="273" t="str">
        <f>Declaration!D17</f>
        <v>+390922871694</v>
      </c>
      <c r="C9" s="89" t="str">
        <f ca="1">IF(H9=1,J9,I9)</f>
        <v>Completare</v>
      </c>
      <c r="D9" s="95" t="str">
        <f>IF(H9=1,"Click here to enter Phone-Contact","")</f>
        <v/>
      </c>
      <c r="E9" s="20" t="s">
        <v>1273</v>
      </c>
      <c r="F9" s="93">
        <v>1</v>
      </c>
      <c r="G9" s="70">
        <f>IF(B9=0,1,0)</f>
        <v>0</v>
      </c>
      <c r="H9" s="71">
        <f t="shared" si="3"/>
        <v>0</v>
      </c>
      <c r="I9" s="147" t="str">
        <f ca="1">OFFSET(L!$C$1,MATCH("Checker"&amp;"Comp",L!$A:$A,0)-1,SL,,)</f>
        <v>Completare</v>
      </c>
      <c r="J9" s="19" t="str">
        <f ca="1">OFFSET(L!$C$1,MATCH("Checker"&amp;ADDRESS(ROW(),COLUMN(),4),L!$A:$A,0)-1,SL,,)</f>
        <v>Fornire un numero di telefono di contatto nella cella D17 della scheda della Dichiarazione</v>
      </c>
    </row>
    <row r="10" spans="1:10" ht="39">
      <c r="A10" s="90" t="str">
        <f ca="1">Declaration!B18</f>
        <v>Autorizzatore (*):</v>
      </c>
      <c r="B10" s="89" t="str">
        <f>Declaration!D18</f>
        <v>Mr. Antonio DI PRIMA</v>
      </c>
      <c r="C10" s="89" t="str">
        <f t="shared" ref="C10" ca="1" si="4">IF(H10=1,J10,I10)</f>
        <v>Completare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Completare</v>
      </c>
      <c r="J10" s="19" t="str">
        <f ca="1">OFFSET(L!$C$1,MATCH("Checker"&amp;ADDRESS(ROW(),COLUMN(),4),L!$A:$A,0)-1,SL,,)</f>
        <v>Fornire il nome di contatto del rappresentante della società autorizzata nella cella D18 della scheda della Dichiarazione</v>
      </c>
    </row>
    <row r="11" spans="1:10" ht="39">
      <c r="A11" s="90" t="str">
        <f ca="1">Declaration!B20</f>
        <v>Email - Autorizzatore (*):</v>
      </c>
      <c r="B11" s="89" t="str">
        <f>Declaration!D20</f>
        <v>antonio.diprima@linbraze.com</v>
      </c>
      <c r="C11" s="89" t="str">
        <f ca="1">IF(H11=1,J11,I11)</f>
        <v>Completare</v>
      </c>
      <c r="D11" s="95" t="str">
        <f>IF(H11=1,"Click here to enter Representative's email","")</f>
        <v/>
      </c>
      <c r="E11" s="20" t="s">
        <v>1273</v>
      </c>
      <c r="F11" s="93">
        <v>1</v>
      </c>
      <c r="G11" s="70">
        <f>IF(ISNUMBER(SEARCH("@",B11)),0,1)</f>
        <v>0</v>
      </c>
      <c r="H11" s="71">
        <f t="shared" si="3"/>
        <v>0</v>
      </c>
      <c r="I11" s="147" t="str">
        <f ca="1">OFFSET(L!$C$1,MATCH("Checker"&amp;"Comp",L!$A:$A,0)-1,SL,,)</f>
        <v>Completare</v>
      </c>
      <c r="J11" s="19" t="str">
        <f ca="1">OFFSET(L!$C$1,MATCH("Checker"&amp;ADDRESS(ROW(),COLUMN(),4),L!$A:$A,0)-1,SL,,)</f>
        <v>Fornire un’email valida del rappresentante della società autorizzata nella cella D20 della scheda della Dichiarazione</v>
      </c>
    </row>
    <row r="12" spans="1:10" ht="39">
      <c r="A12" s="90" t="str">
        <f ca="1">Declaration!B22</f>
        <v>Data di validità (*):</v>
      </c>
      <c r="B12" s="91">
        <f>Declaration!D22</f>
        <v>45775</v>
      </c>
      <c r="C12" s="89" t="str">
        <f ca="1">IF(H12=1,J12,I12)</f>
        <v>Completare</v>
      </c>
      <c r="D12" s="95" t="str">
        <f>IF(H12=1,"Click here to enter Date of Completion","")</f>
        <v/>
      </c>
      <c r="E12" s="20" t="s">
        <v>1273</v>
      </c>
      <c r="F12" s="93">
        <v>1</v>
      </c>
      <c r="G12" s="70">
        <f>IF(B12=0,1,0)</f>
        <v>0</v>
      </c>
      <c r="H12" s="71">
        <f t="shared" si="3"/>
        <v>0</v>
      </c>
      <c r="I12" s="147" t="str">
        <f ca="1">OFFSET(L!$C$1,MATCH("Checker"&amp;"Comp",L!$A:$A,0)-1,SL,,)</f>
        <v>Completare</v>
      </c>
      <c r="J12" s="19" t="str">
        <f ca="1">OFFSET(L!$C$1,MATCH("Checker"&amp;ADDRESS(ROW(),COLUMN(),4),L!$A:$A,0)-1,SL,,)</f>
        <v>Fornire la data in cui il modulo è stato completato nella cella D22 della scheda della Dichiarazione</v>
      </c>
    </row>
    <row r="13" spans="1:10" ht="63.75">
      <c r="A13" s="89" t="str">
        <f ca="1">Declaration!B25</f>
        <v>1) Vi sono metalli di conflitto aggiunti o utilizzati intenzionalmente nel/nei prodotto/i o nel processo di produzione? (*)</v>
      </c>
      <c r="B13" s="92"/>
      <c r="C13" s="92"/>
      <c r="D13" s="96"/>
      <c r="E13" s="20" t="s">
        <v>783</v>
      </c>
      <c r="F13" s="93"/>
      <c r="H13" s="19">
        <f t="shared" si="3"/>
        <v>0</v>
      </c>
    </row>
    <row r="14" spans="1:10" ht="26.25">
      <c r="A14" s="90" t="str">
        <f ca="1">Declaration!B26</f>
        <v xml:space="preserve">Tantalio  </v>
      </c>
      <c r="B14" s="89" t="str">
        <f>Declaration!D26</f>
        <v>No</v>
      </c>
      <c r="C14" s="89" t="str">
        <f ca="1">IF(H14=1,J14,I14)</f>
        <v>Completare</v>
      </c>
      <c r="D14" s="95" t="str">
        <f>IF(H14=1,"Click here to answer question 1 for Tantalum","")</f>
        <v/>
      </c>
      <c r="E14" s="20" t="s">
        <v>779</v>
      </c>
      <c r="F14" s="93">
        <v>1</v>
      </c>
      <c r="G14" s="70">
        <f>IF(B14=0,1,0)</f>
        <v>0</v>
      </c>
      <c r="H14" s="71">
        <f t="shared" si="3"/>
        <v>0</v>
      </c>
      <c r="I14" s="147" t="str">
        <f ca="1">OFFSET(L!$C$1,MATCH("Checker"&amp;"Comp",L!$A:$A,0)-1,SL,,)</f>
        <v>Completare</v>
      </c>
      <c r="J14" s="148" t="str">
        <f ca="1">OFFSET(L!$C$1,MATCH("Checker"&amp;ADDRESS(ROW(),COLUMN(),4),L!$A:$A,0)-1,SL,,)</f>
        <v>Dichiarare se il Tantalio è aggiunto intenzionalmente ai propri prodotti nella cella D26 della scheda della Dichiarazione</v>
      </c>
    </row>
    <row r="15" spans="1:10" ht="39">
      <c r="A15" s="90" t="str">
        <f ca="1">Declaration!B27</f>
        <v>Stagno  (*)</v>
      </c>
      <c r="B15" s="89" t="str">
        <f>Declaration!D27</f>
        <v>Yes</v>
      </c>
      <c r="C15" s="89" t="str">
        <f ca="1">IF(H15=1,J15,I15)</f>
        <v>Completare</v>
      </c>
      <c r="D15" s="95" t="str">
        <f>IF(H15=1,"Click here to answer question 1 for Tin","")</f>
        <v/>
      </c>
      <c r="E15" s="20" t="s">
        <v>780</v>
      </c>
      <c r="F15" s="93">
        <v>1</v>
      </c>
      <c r="G15" s="70">
        <f>IF(B15=0,1,0)</f>
        <v>0</v>
      </c>
      <c r="H15" s="71">
        <f t="shared" si="3"/>
        <v>0</v>
      </c>
      <c r="I15" s="147" t="str">
        <f ca="1">OFFSET(L!$C$1,MATCH("Checker"&amp;"Comp",L!$A:$A,0)-1,SL,,)</f>
        <v>Completare</v>
      </c>
      <c r="J15" s="148" t="str">
        <f ca="1">OFFSET(L!$C$1,MATCH("Checker"&amp;ADDRESS(ROW(),COLUMN(),4),L!$A:$A,0)-1,SL,,)</f>
        <v>Dichiarare se lo Stagno è aggiunto intenzionalmente ai propri prodotti nella cella D27 della scheda della Dichiarazione</v>
      </c>
    </row>
    <row r="16" spans="1:10" ht="39">
      <c r="A16" s="90" t="str">
        <f ca="1">Declaration!B28</f>
        <v xml:space="preserve">Oro  </v>
      </c>
      <c r="B16" s="89" t="str">
        <f>Declaration!D28</f>
        <v>No</v>
      </c>
      <c r="C16" s="89" t="str">
        <f ca="1">IF(H16=1,J16,I16)</f>
        <v>Completare</v>
      </c>
      <c r="D16" s="95" t="str">
        <f>IF(H16=1,"Click here to answer question 1 for Gold","")</f>
        <v/>
      </c>
      <c r="E16" s="20" t="s">
        <v>780</v>
      </c>
      <c r="F16" s="93">
        <v>1</v>
      </c>
      <c r="G16" s="70">
        <f>IF(B16=0,1,0)</f>
        <v>0</v>
      </c>
      <c r="H16" s="71">
        <f t="shared" si="3"/>
        <v>0</v>
      </c>
      <c r="I16" s="147" t="str">
        <f ca="1">OFFSET(L!$C$1,MATCH("Checker"&amp;"Comp",L!$A:$A,0)-1,SL,,)</f>
        <v>Completare</v>
      </c>
      <c r="J16" s="148" t="str">
        <f ca="1">OFFSET(L!$C$1,MATCH("Checker"&amp;ADDRESS(ROW(),COLUMN(),4),L!$A:$A,0)-1,SL,,)</f>
        <v>Dichiarare se l'Oro è aggiunto intenzionalmente ai propri prodotti nella cella D28 della scheda della Dichiarazione</v>
      </c>
    </row>
    <row r="17" spans="1:10" ht="39">
      <c r="A17" s="90" t="str">
        <f ca="1">Declaration!B29</f>
        <v xml:space="preserve">Tungsteno  </v>
      </c>
      <c r="B17" s="89" t="str">
        <f>Declaration!D29</f>
        <v>No</v>
      </c>
      <c r="C17" s="89" t="str">
        <f ca="1">IF(H17=1,J17,I17)</f>
        <v>Completare</v>
      </c>
      <c r="D17" s="95" t="str">
        <f>IF(H17=1,"Click here to answer question 1 for Tungsten","")</f>
        <v/>
      </c>
      <c r="E17" s="20" t="s">
        <v>780</v>
      </c>
      <c r="F17" s="93">
        <v>1</v>
      </c>
      <c r="G17" s="70">
        <f>IF(B17=0,1,0)</f>
        <v>0</v>
      </c>
      <c r="H17" s="71">
        <f t="shared" si="3"/>
        <v>0</v>
      </c>
      <c r="I17" s="147" t="str">
        <f ca="1">OFFSET(L!$C$1,MATCH("Checker"&amp;"Comp",L!$A:$A,0)-1,SL,,)</f>
        <v>Completare</v>
      </c>
      <c r="J17" s="148" t="str">
        <f ca="1">OFFSET(L!$C$1,MATCH("Checker"&amp;ADDRESS(ROW(),COLUMN(),4),L!$A:$A,0)-1,SL,,)</f>
        <v>Dichiarare se il Tungsteno è aggiunto intenzionalmente ai propri prodotti nella cella D29 della scheda della Dichiarazione</v>
      </c>
    </row>
    <row r="18" spans="1:10" ht="51">
      <c r="A18" s="89" t="str">
        <f ca="1">Declaration!B31</f>
        <v>2) Vi sono metalli di conflitto che restano nel/nei prodotto/i? (*)</v>
      </c>
      <c r="B18" s="92"/>
      <c r="C18" s="92"/>
      <c r="D18" s="96"/>
      <c r="E18" s="20" t="s">
        <v>781</v>
      </c>
      <c r="F18" s="93"/>
      <c r="J18" s="148"/>
    </row>
    <row r="19" spans="1:10" ht="39">
      <c r="A19" s="90" t="str">
        <f ca="1">Declaration!B32</f>
        <v xml:space="preserve">Tantalio  </v>
      </c>
      <c r="B19" s="89">
        <f>IF($B$14="Yes",Declaration!D32,0)</f>
        <v>0</v>
      </c>
      <c r="C19" s="89" t="str">
        <f ca="1">IF(H19=1,J19,I19)</f>
        <v>Completare</v>
      </c>
      <c r="D19" s="97" t="str">
        <f>IF(H19=1,"Click here to answer question 2 for Tantalum","")</f>
        <v/>
      </c>
      <c r="E19" s="20" t="s">
        <v>780</v>
      </c>
      <c r="F19" s="94">
        <f>IF(B$14="No",0,1)</f>
        <v>0</v>
      </c>
      <c r="G19" s="70">
        <f>IF(B19=0,1,0)</f>
        <v>1</v>
      </c>
      <c r="H19" s="71">
        <f>F19*G19</f>
        <v>0</v>
      </c>
      <c r="I19" s="147" t="str">
        <f ca="1">OFFSET(L!$C$1,MATCH("Checker"&amp;"Comp",L!$A:$A,0)-1,SL,,)</f>
        <v>Completare</v>
      </c>
      <c r="J19" s="148" t="str">
        <f ca="1">OFFSET(L!$C$1,MATCH("Checker"&amp;ADDRESS(ROW(),COLUMN(),4),L!$A:$A,0)-1,SL,,)</f>
        <v>Dichiarare se il Tantalio è necessario alla produzione dei propri prodotti ed è contenuto nei prodotti finiti dichiarati nella cella D32 della scheda della Dichiarazione</v>
      </c>
    </row>
    <row r="20" spans="1:10" ht="39">
      <c r="A20" s="90" t="str">
        <f ca="1">Declaration!B33</f>
        <v>Stagno  (*)</v>
      </c>
      <c r="B20" s="89" t="str">
        <f>IF($B$15="Yes",Declaration!D33,0)</f>
        <v>Yes</v>
      </c>
      <c r="C20" s="89" t="str">
        <f ca="1">IF(H20=1,J20,I20)</f>
        <v>Completare</v>
      </c>
      <c r="D20" s="97" t="str">
        <f>IF(H20=1,"Click here to answer question 2 for Tin","")</f>
        <v/>
      </c>
      <c r="E20" s="20" t="s">
        <v>780</v>
      </c>
      <c r="F20" s="94">
        <f>IF(B$15="No",0,1)</f>
        <v>1</v>
      </c>
      <c r="G20" s="70">
        <f>IF(B20=0,1,0)</f>
        <v>0</v>
      </c>
      <c r="H20" s="71">
        <f>F20*G20</f>
        <v>0</v>
      </c>
      <c r="I20" s="147" t="str">
        <f ca="1">OFFSET(L!$C$1,MATCH("Checker"&amp;"Comp",L!$A:$A,0)-1,SL,,)</f>
        <v>Completare</v>
      </c>
      <c r="J20" s="148" t="str">
        <f ca="1">OFFSET(L!$C$1,MATCH("Checker"&amp;ADDRESS(ROW(),COLUMN(),4),L!$A:$A,0)-1,SL,,)</f>
        <v>Dichiarare se lo Stagno è necessario alla produzione dei propri prodotti ed è contenuto nei prodotti finiti dichiarati nella cella D33 della scheda della Dichiarazione</v>
      </c>
    </row>
    <row r="21" spans="1:10" ht="39">
      <c r="A21" s="90" t="str">
        <f ca="1">Declaration!B34</f>
        <v xml:space="preserve">Oro  </v>
      </c>
      <c r="B21" s="89">
        <f>IF($B$16="Yes",Declaration!D34,0)</f>
        <v>0</v>
      </c>
      <c r="C21" s="89" t="str">
        <f ca="1">IF(H21=1,J21,I21)</f>
        <v>Completare</v>
      </c>
      <c r="D21" s="97" t="str">
        <f>IF(H21=1,"Click here to answer question 2 for Gold","")</f>
        <v/>
      </c>
      <c r="E21" s="20" t="s">
        <v>780</v>
      </c>
      <c r="F21" s="94">
        <f>IF(B$16="No",0,1)</f>
        <v>0</v>
      </c>
      <c r="G21" s="70">
        <f>IF(B21=0,1,0)</f>
        <v>1</v>
      </c>
      <c r="H21" s="71">
        <f>F21*G21</f>
        <v>0</v>
      </c>
      <c r="I21" s="147" t="str">
        <f ca="1">OFFSET(L!$C$1,MATCH("Checker"&amp;"Comp",L!$A:$A,0)-1,SL,,)</f>
        <v>Completare</v>
      </c>
      <c r="J21" s="148" t="str">
        <f ca="1">OFFSET(L!$C$1,MATCH("Checker"&amp;ADDRESS(ROW(),COLUMN(),4),L!$A:$A,0)-1,SL,,)</f>
        <v>Dichiarare se l'Oro è necessario alla produzione dei propri prodotti ed è contenuto nei prodotti finiti dichiarati nella cella D34 della scheda della Dichiarazione</v>
      </c>
    </row>
    <row r="22" spans="1:10" ht="39">
      <c r="A22" s="90" t="str">
        <f ca="1">Declaration!B35</f>
        <v xml:space="preserve">Tungsteno  </v>
      </c>
      <c r="B22" s="89">
        <f>IF($B$17="Yes",Declaration!D35,0)</f>
        <v>0</v>
      </c>
      <c r="C22" s="89" t="str">
        <f ca="1">IF(H22=1,J22,I22)</f>
        <v>Completare</v>
      </c>
      <c r="D22" s="97" t="str">
        <f>IF(H22=1,"Click here to answer question 2 for Tungsten","")</f>
        <v/>
      </c>
      <c r="E22" s="20" t="s">
        <v>780</v>
      </c>
      <c r="F22" s="94">
        <f>IF(B$17="No",0,1)</f>
        <v>0</v>
      </c>
      <c r="G22" s="70">
        <f>IF(B22=0,1,0)</f>
        <v>1</v>
      </c>
      <c r="H22" s="71">
        <f>F22*G22</f>
        <v>0</v>
      </c>
      <c r="I22" s="147" t="str">
        <f ca="1">OFFSET(L!$C$1,MATCH("Checker"&amp;"Comp",L!$A:$A,0)-1,SL,,)</f>
        <v>Completare</v>
      </c>
      <c r="J22" s="148" t="str">
        <f ca="1">OFFSET(L!$C$1,MATCH("Checker"&amp;ADDRESS(ROW(),COLUMN(),4),L!$A:$A,0)-1,SL,,)</f>
        <v>Dichiarare se il Tungsteno è necessario alla produzione dei propri prodotti ed è contenuto nei prodotti finiti dichiarati nella cella D35 della scheda della Dichiarazione</v>
      </c>
    </row>
    <row r="23" spans="1:10" ht="57.75" customHeight="1">
      <c r="A23" s="89" t="str">
        <f ca="1">Declaration!B37</f>
        <v>3) Vi sono fonderie nella vostra catena di fornitura che ottengono metalli di conflitto da paesi coinvolti? (Termine SEC, vedere il foglio delle definizioni) (*)</v>
      </c>
      <c r="B23" s="92"/>
      <c r="C23" s="92"/>
      <c r="D23" s="96"/>
      <c r="E23" s="20" t="s">
        <v>780</v>
      </c>
      <c r="F23" s="93"/>
      <c r="J23" s="148"/>
    </row>
    <row r="24" spans="1:10" ht="39">
      <c r="A24" s="90" t="str">
        <f ca="1">Declaration!B38</f>
        <v xml:space="preserve">Tantalio  </v>
      </c>
      <c r="B24" s="89">
        <f>IF(AND($B$14="Yes",$B$19="Yes"),Declaration!D38,0)</f>
        <v>0</v>
      </c>
      <c r="C24" s="89" t="str">
        <f ca="1">IF(H24=1,J24,I24)</f>
        <v>Completare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Completare</v>
      </c>
      <c r="J24" s="19" t="str">
        <f ca="1">OFFSET(L!$C$1,MATCH("Checker"&amp;ADDRESS(ROW(),COLUMN(),4),L!$A:$A,0)-1,SL,,)</f>
        <v>Dichiarare se il Tantalio usato nell'ambito dei prodotti dichiarati nella risposta a questo sondaggio proviene dalla Repubblica Democratica del Congo oppure da un Paese confinante nella cella D38 della scheda della Dichiarazione</v>
      </c>
    </row>
    <row r="25" spans="1:10" ht="39">
      <c r="A25" s="90" t="str">
        <f ca="1">Declaration!B39</f>
        <v>Stagno  (*)</v>
      </c>
      <c r="B25" s="89" t="str">
        <f>IF(AND($B$15="Yes",$B$20="Yes"),Declaration!D39,0)</f>
        <v>Yes</v>
      </c>
      <c r="C25" s="89" t="str">
        <f ca="1">IF(H25=1,J25,I25)</f>
        <v>Completare</v>
      </c>
      <c r="D25" s="97" t="str">
        <f>IF(H25=1,"Click here to answer question 3 for Tin","")</f>
        <v/>
      </c>
      <c r="E25" s="20" t="s">
        <v>780</v>
      </c>
      <c r="F25" s="94">
        <f>IF(OR(B15="No",B20="No"),0,1)</f>
        <v>1</v>
      </c>
      <c r="G25" s="70">
        <f>IF(B25=0,1,0)</f>
        <v>0</v>
      </c>
      <c r="H25" s="71">
        <f>F25*G25</f>
        <v>0</v>
      </c>
      <c r="I25" s="147" t="str">
        <f ca="1">OFFSET(L!$C$1,MATCH("Checker"&amp;"Comp",L!$A:$A,0)-1,SL,,)</f>
        <v>Completare</v>
      </c>
      <c r="J25" s="19" t="str">
        <f ca="1">OFFSET(L!$C$1,MATCH("Checker"&amp;ADDRESS(ROW(),COLUMN(),4),L!$A:$A,0)-1,SL,,)</f>
        <v>Dichiarare se lo Stagno usato nell'ambito dei prodotti dichiarati nella risposta a questo sondaggio proviene dalla Repubblica Democratica del Congo oppure da un Paese confinante nella cella D39 della scheda della Dichiarazione</v>
      </c>
    </row>
    <row r="26" spans="1:10" ht="39">
      <c r="A26" s="90" t="str">
        <f ca="1">Declaration!B40</f>
        <v xml:space="preserve">Oro  </v>
      </c>
      <c r="B26" s="89">
        <f>IF(AND($B$16="Yes",$B$21="Yes"),Declaration!D40,0)</f>
        <v>0</v>
      </c>
      <c r="C26" s="89" t="str">
        <f ca="1">IF(H26=1,J26,I26)</f>
        <v>Completare</v>
      </c>
      <c r="D26" s="97" t="str">
        <f>IF(H26=1,"Click here to answer question 3 for Gold","")</f>
        <v/>
      </c>
      <c r="E26" s="20" t="s">
        <v>780</v>
      </c>
      <c r="F26" s="94">
        <f>IF(OR(B16="No",B21="No"),0,1)</f>
        <v>0</v>
      </c>
      <c r="G26" s="70">
        <f>IF(B26=0,1,0)</f>
        <v>1</v>
      </c>
      <c r="H26" s="71">
        <f>F26*G26</f>
        <v>0</v>
      </c>
      <c r="I26" s="147" t="str">
        <f ca="1">OFFSET(L!$C$1,MATCH("Checker"&amp;"Comp",L!$A:$A,0)-1,SL,,)</f>
        <v>Completare</v>
      </c>
      <c r="J26" s="19" t="str">
        <f ca="1">OFFSET(L!$C$1,MATCH("Checker"&amp;ADDRESS(ROW(),COLUMN(),4),L!$A:$A,0)-1,SL,,)</f>
        <v>Dichiarare se l'Oro usato nell'ambito dei prodotti dichiarati nella risposta a questo sondaggio proviene dalla Repubblica Democratica del Congo oppure da un Paese confinante nella cella D40 della scheda della Dichiarazione</v>
      </c>
    </row>
    <row r="27" spans="1:10" ht="39">
      <c r="A27" s="90" t="str">
        <f ca="1">Declaration!B41</f>
        <v xml:space="preserve">Tungsteno  </v>
      </c>
      <c r="B27" s="89">
        <f>IF(AND($B$17="Yes",$B$22="Yes"),Declaration!D41,0)</f>
        <v>0</v>
      </c>
      <c r="C27" s="89" t="str">
        <f ca="1">IF(H27=1,J27,I27)</f>
        <v>Completare</v>
      </c>
      <c r="D27" s="97" t="str">
        <f>IF(H27=1,"Click here to answer question 3 for Tungsten","")</f>
        <v/>
      </c>
      <c r="E27" s="20" t="s">
        <v>780</v>
      </c>
      <c r="F27" s="94">
        <f>IF(OR(B17="No",B22="No"),0,1)</f>
        <v>0</v>
      </c>
      <c r="G27" s="70">
        <f>IF(B27=0,1,0)</f>
        <v>1</v>
      </c>
      <c r="H27" s="71">
        <f>F27*G27</f>
        <v>0</v>
      </c>
      <c r="I27" s="147" t="str">
        <f ca="1">OFFSET(L!$C$1,MATCH("Checker"&amp;"Comp",L!$A:$A,0)-1,SL,,)</f>
        <v>Completare</v>
      </c>
      <c r="J27" s="19" t="str">
        <f ca="1">OFFSET(L!$C$1,MATCH("Checker"&amp;ADDRESS(ROW(),COLUMN(),4),L!$A:$A,0)-1,SL,,)</f>
        <v>Dichiarare se il Tungsteno usato nell'ambito dei prodotti dichiarati nella risposta a questo sondaggio proviene dalla Repubblica Democratica del Congo oppure da un Paese confinante nella cella D41 della scheda della Dichiarazione</v>
      </c>
    </row>
    <row r="28" spans="1:10" ht="39.6" customHeight="1">
      <c r="A28" s="89" t="str">
        <f ca="1">Declaration!B43</f>
        <v>4) Qualcuna delle fonderie della catena di approvvigionamento si procura il materiale di conflitto da una zona di conflitto e ad alto rischio? (*)</v>
      </c>
      <c r="B28" s="89"/>
      <c r="C28" s="89"/>
      <c r="D28" s="97"/>
      <c r="E28" s="20"/>
      <c r="F28" s="20"/>
      <c r="G28" s="20"/>
      <c r="I28" s="147"/>
    </row>
    <row r="29" spans="1:10" ht="41.1" customHeight="1">
      <c r="A29" s="90" t="str">
        <f ca="1">Declaration!B44</f>
        <v xml:space="preserve">Tantalio  </v>
      </c>
      <c r="B29" s="89">
        <f>IF(AND($B$14="Yes",$B$19="Yes"),Declaration!D44,0)</f>
        <v>0</v>
      </c>
      <c r="C29" s="89" t="str">
        <f ca="1">IF(H29=1,J29,I29)</f>
        <v>Completare</v>
      </c>
      <c r="D29" s="260" t="str">
        <f>IF(H29=1,"Click here to answer question 4 for Tantalum","")</f>
        <v/>
      </c>
      <c r="E29" s="20"/>
      <c r="F29" s="94">
        <f>F24</f>
        <v>0</v>
      </c>
      <c r="G29" s="70">
        <f t="shared" ref="G29" si="8">IF(B29=0,1,0)</f>
        <v>1</v>
      </c>
      <c r="H29" s="71">
        <f t="shared" ref="H29" si="9">F29*G29</f>
        <v>0</v>
      </c>
      <c r="I29" s="147" t="str">
        <f ca="1">OFFSET(L!$C$1,MATCH("Checker"&amp;"Comp",L!$A:$A,0)-1,SL,,)</f>
        <v>Completare</v>
      </c>
      <c r="J29" s="19" t="str">
        <f ca="1">OFFSET(L!$C$1,MATCH("Checker"&amp;ADDRESS(ROW(),COLUMN(),4),L!$A:$A,0)-1,SL,,)</f>
        <v>Dichiarare se il tantalio utilizzato nell’ambito dei prodotti dichiarati all’interno di questa risposta del sondaggio ha origine da una zona di conflitto e ad alto rischio nella cella D44 della scheda Dichiarazione</v>
      </c>
    </row>
    <row r="30" spans="1:10" ht="41.1" customHeight="1">
      <c r="A30" s="90" t="str">
        <f ca="1">Declaration!B45</f>
        <v>Stagno  (*)</v>
      </c>
      <c r="B30" s="89" t="str">
        <f>IF(AND($B$15="Yes",$B$20="Yes"),Declaration!D45,0)</f>
        <v>No</v>
      </c>
      <c r="C30" s="89" t="str">
        <f ca="1">IF(H30=1,J30,I30)</f>
        <v>Completare</v>
      </c>
      <c r="D30" s="260" t="str">
        <f>IF(H30=1,"Click here to answer question 4 for Tin","")</f>
        <v/>
      </c>
      <c r="E30" s="20"/>
      <c r="F30" s="94">
        <f>F25</f>
        <v>1</v>
      </c>
      <c r="G30" s="70">
        <f>IF(B30=0,1,0)</f>
        <v>0</v>
      </c>
      <c r="H30" s="71">
        <f>F30*G30</f>
        <v>0</v>
      </c>
      <c r="I30" s="147" t="str">
        <f ca="1">OFFSET(L!$C$1,MATCH("Checker"&amp;"Comp",L!$A:$A,0)-1,SL,,)</f>
        <v>Completare</v>
      </c>
      <c r="J30" s="19" t="str">
        <f ca="1">OFFSET(L!$C$1,MATCH("Checker"&amp;ADDRESS(ROW(),COLUMN(),4),L!$A:$A,0)-1,SL,,)</f>
        <v>Dichiarare se lo stagno utilizzato nell’ambito dei prodotti dichiarati all’interno di questa risposta del sondaggio ha origine da una zona di conflitto e ad alto rischio nella cella D45 della scheda Dichiarazione</v>
      </c>
    </row>
    <row r="31" spans="1:10" ht="41.1" customHeight="1">
      <c r="A31" s="90" t="str">
        <f ca="1">Declaration!B46</f>
        <v xml:space="preserve">Oro  </v>
      </c>
      <c r="B31" s="89">
        <f>IF(AND($B$16="Yes",$B$21="Yes"),Declaration!D46,0)</f>
        <v>0</v>
      </c>
      <c r="C31" s="89" t="str">
        <f ca="1">IF(H31=1,J31,I31)</f>
        <v>Completare</v>
      </c>
      <c r="D31" s="260" t="str">
        <f>IF(H31=1,"Click here to answer question 4 for Gold","")</f>
        <v/>
      </c>
      <c r="E31" s="20"/>
      <c r="F31" s="94">
        <f>F26</f>
        <v>0</v>
      </c>
      <c r="G31" s="70">
        <f>IF(B31=0,1,0)</f>
        <v>1</v>
      </c>
      <c r="H31" s="71">
        <f>F31*G31</f>
        <v>0</v>
      </c>
      <c r="I31" s="147" t="str">
        <f ca="1">OFFSET(L!$C$1,MATCH("Checker"&amp;"Comp",L!$A:$A,0)-1,SL,,)</f>
        <v>Completare</v>
      </c>
      <c r="J31" s="19" t="str">
        <f ca="1">OFFSET(L!$C$1,MATCH("Checker"&amp;ADDRESS(ROW(),COLUMN(),4),L!$A:$A,0)-1,SL,,)</f>
        <v>Dichiarare se l’oro utilizzato nell’ambito dei prodotti dichiarati all’interno di questa risposta del sondaggio ha origine da una zona di conflitto e ad alto rischio nella cella D46 della scheda Dichiarazione</v>
      </c>
    </row>
    <row r="32" spans="1:10" ht="41.1" customHeight="1">
      <c r="A32" s="90" t="str">
        <f ca="1">Declaration!B47</f>
        <v xml:space="preserve">Tungsteno  </v>
      </c>
      <c r="B32" s="89">
        <f>IF(AND($B$17="Yes",$B$22="Yes"),Declaration!D47,0)</f>
        <v>0</v>
      </c>
      <c r="C32" s="89" t="str">
        <f ca="1">IF(H32=1,J32,I32)</f>
        <v>Completare</v>
      </c>
      <c r="D32" s="260" t="str">
        <f>IF(H32=1,"Click here to answer question 4 for Tungsten","")</f>
        <v/>
      </c>
      <c r="E32" s="20"/>
      <c r="F32" s="94">
        <f>F27</f>
        <v>0</v>
      </c>
      <c r="G32" s="70">
        <f>IF(B32=0,1,0)</f>
        <v>1</v>
      </c>
      <c r="H32" s="71">
        <f>F32*G32</f>
        <v>0</v>
      </c>
      <c r="I32" s="147" t="str">
        <f ca="1">OFFSET(L!$C$1,MATCH("Checker"&amp;"Comp",L!$A:$A,0)-1,SL,,)</f>
        <v>Completare</v>
      </c>
      <c r="J32" s="19" t="str">
        <f ca="1">OFFSET(L!$C$1,MATCH("Checker"&amp;ADDRESS(ROW(),COLUMN(),4),L!$A:$A,0)-1,SL,,)</f>
        <v>Dichiarare se il tungsteno utilizzato nell’ambito dei prodotti dichiarati all’interno di questa risposta del sondaggio ha origine da una zona di conflitto e ad alto rischio nella cella D47 della scheda Dichiarazione</v>
      </c>
    </row>
    <row r="33" spans="1:10" ht="51">
      <c r="A33" s="89" t="str">
        <f ca="1">Declaration!B49</f>
        <v>5) Il 100% dei metalli di conflitto (necessari per la funzionalità o per la produzione dei prodotti della vostra società) derivano da materiale di recupero o da scarti di fornitura? (*)</v>
      </c>
      <c r="B33" s="92"/>
      <c r="C33" s="92"/>
      <c r="D33" s="96"/>
      <c r="E33" s="20" t="s">
        <v>1273</v>
      </c>
      <c r="F33" s="93"/>
      <c r="J33" s="148"/>
    </row>
    <row r="34" spans="1:10" ht="39">
      <c r="A34" s="90" t="str">
        <f ca="1">Declaration!B50</f>
        <v xml:space="preserve">Tantalio  </v>
      </c>
      <c r="B34" s="89">
        <f>IF(AND($B$14="Yes",$B$19="Yes"),Declaration!D50,0)</f>
        <v>0</v>
      </c>
      <c r="C34" s="89" t="str">
        <f ca="1">IF(H34=1,J34,I34)</f>
        <v>Completare</v>
      </c>
      <c r="D34" s="260" t="str">
        <f>IF(H34=1,"Click here to answer question 5 for Tantalum","")</f>
        <v/>
      </c>
      <c r="E34" s="20" t="s">
        <v>1273</v>
      </c>
      <c r="F34" s="94">
        <f>F24</f>
        <v>0</v>
      </c>
      <c r="G34" s="70">
        <f>IF(B34=0,1,0)</f>
        <v>1</v>
      </c>
      <c r="H34" s="71">
        <f>F34*G34</f>
        <v>0</v>
      </c>
      <c r="I34" s="147" t="str">
        <f ca="1">OFFSET(L!$C$1,MATCH("Checker"&amp;"Comp",L!$A:$A,0)-1,SL,,)</f>
        <v>Completare</v>
      </c>
      <c r="J34" s="148" t="str">
        <f ca="1">OFFSET(L!$C$1,MATCH("Checker"&amp;ADDRESS(ROW(),COLUMN(),4),L!$A:$A,0)-1,SL,,)</f>
        <v>Dichiarare se il Tantalio usato nell'ambito dei prodotti dichiarati nella risposta a questo sondaggio proviene interamente da una fonte riciclata o di scarti nella cella D44 della scheda della Dichiarazione</v>
      </c>
    </row>
    <row r="35" spans="1:10" ht="39">
      <c r="A35" s="90" t="str">
        <f ca="1">Declaration!B51</f>
        <v>Stagno  (*)</v>
      </c>
      <c r="B35" s="89" t="str">
        <f>IF(AND($B$15="Yes",$B$20="Yes"),Declaration!D51,0)</f>
        <v>Yes</v>
      </c>
      <c r="C35" s="89" t="str">
        <f ca="1">IF(H35=1,J35,I35)</f>
        <v>Completare</v>
      </c>
      <c r="D35" s="260" t="str">
        <f>IF(H35=1,"Click here to answer question 5 for Tin","")</f>
        <v/>
      </c>
      <c r="E35" s="20" t="s">
        <v>1273</v>
      </c>
      <c r="F35" s="94">
        <f>F25</f>
        <v>1</v>
      </c>
      <c r="G35" s="70">
        <f>IF(B35=0,1,0)</f>
        <v>0</v>
      </c>
      <c r="H35" s="71">
        <f>F35*G35</f>
        <v>0</v>
      </c>
      <c r="I35" s="147" t="str">
        <f ca="1">OFFSET(L!$C$1,MATCH("Checker"&amp;"Comp",L!$A:$A,0)-1,SL,,)</f>
        <v>Completare</v>
      </c>
      <c r="J35" s="148" t="str">
        <f ca="1">OFFSET(L!$C$1,MATCH("Checker"&amp;ADDRESS(ROW(),COLUMN(),4),L!$A:$A,0)-1,SL,,)</f>
        <v>Dichiarare se lo Stagno usato nell'ambito dei prodotti dichiarati nella risposta a questo sondaggio proviene interamente da una fonte riciclata o di scarti nella cella D45 della scheda della Dichiarazione</v>
      </c>
    </row>
    <row r="36" spans="1:10" ht="39">
      <c r="A36" s="90" t="str">
        <f ca="1">Declaration!B52</f>
        <v xml:space="preserve">Oro  </v>
      </c>
      <c r="B36" s="89">
        <f>IF(AND($B$16="Yes",$B$21="Yes"),Declaration!D52,0)</f>
        <v>0</v>
      </c>
      <c r="C36" s="89" t="str">
        <f ca="1">IF(H36=1,J36,I36)</f>
        <v>Completare</v>
      </c>
      <c r="D36" s="260" t="str">
        <f>IF(H36=1,"Click here to answer question 5 for Gold","")</f>
        <v/>
      </c>
      <c r="E36" s="20" t="s">
        <v>1273</v>
      </c>
      <c r="F36" s="94">
        <f>F26</f>
        <v>0</v>
      </c>
      <c r="G36" s="70">
        <f>IF(B36=0,1,0)</f>
        <v>1</v>
      </c>
      <c r="H36" s="71">
        <f>F36*G36</f>
        <v>0</v>
      </c>
      <c r="I36" s="147" t="str">
        <f ca="1">OFFSET(L!$C$1,MATCH("Checker"&amp;"Comp",L!$A:$A,0)-1,SL,,)</f>
        <v>Completare</v>
      </c>
      <c r="J36" s="148" t="str">
        <f ca="1">OFFSET(L!$C$1,MATCH("Checker"&amp;ADDRESS(ROW(),COLUMN(),4),L!$A:$A,0)-1,SL,,)</f>
        <v>Dichiarare se l'Oro usato nell'ambito dei prodotti dichiarati nella risposta a questo sondaggio proviene interamente da una fonte riciclata o di scarti nella cella D46 della scheda della Dichiarazione</v>
      </c>
    </row>
    <row r="37" spans="1:10" ht="39">
      <c r="A37" s="90" t="str">
        <f ca="1">Declaration!B53</f>
        <v xml:space="preserve">Tungsteno  </v>
      </c>
      <c r="B37" s="89">
        <f>IF(AND($B$17="Yes",$B$22="Yes"),Declaration!D53,0)</f>
        <v>0</v>
      </c>
      <c r="C37" s="89" t="str">
        <f ca="1">IF(H37=1,J37,I37)</f>
        <v>Completare</v>
      </c>
      <c r="D37" s="260" t="str">
        <f>IF(H37=1,"Click here to answer question 5 for Tungsten","")</f>
        <v/>
      </c>
      <c r="E37" s="20" t="s">
        <v>1273</v>
      </c>
      <c r="F37" s="94">
        <f>F27</f>
        <v>0</v>
      </c>
      <c r="G37" s="70">
        <f>IF(B37=0,1,0)</f>
        <v>1</v>
      </c>
      <c r="H37" s="71">
        <f>F37*G37</f>
        <v>0</v>
      </c>
      <c r="I37" s="147" t="str">
        <f ca="1">OFFSET(L!$C$1,MATCH("Checker"&amp;"Comp",L!$A:$A,0)-1,SL,,)</f>
        <v>Completare</v>
      </c>
      <c r="J37" s="148" t="str">
        <f ca="1">OFFSET(L!$C$1,MATCH("Checker"&amp;ADDRESS(ROW(),COLUMN(),4),L!$A:$A,0)-1,SL,,)</f>
        <v>Dichiarare se il Tungsteno usato nell'ambito dei prodotti dichiarati nella risposta a questo sondaggio proviene interamente da una fonte riciclata o di scarti nella cella D47 della scheda della Dichiarazione</v>
      </c>
    </row>
    <row r="38" spans="1:10" ht="38.25">
      <c r="A38" s="89" t="str">
        <f ca="1">Declaration!B55</f>
        <v>6) In che percentuale i fornitori interessati hanno risposto all'indagine sulla catena di fornitura? (*)</v>
      </c>
      <c r="B38" s="92"/>
      <c r="C38" s="92"/>
      <c r="D38" s="96"/>
      <c r="E38" s="20" t="s">
        <v>780</v>
      </c>
      <c r="F38" s="93"/>
    </row>
    <row r="39" spans="1:10" ht="26.25">
      <c r="A39" s="90" t="str">
        <f ca="1">Declaration!B56</f>
        <v xml:space="preserve">Tantalio  </v>
      </c>
      <c r="B39" s="268">
        <f>IF(AND($B$14="Yes",$B$19="Yes"),Declaration!D56,0)</f>
        <v>0</v>
      </c>
      <c r="C39" s="89" t="str">
        <f ca="1">IF(H39=1,J39,I39)</f>
        <v>Completare</v>
      </c>
      <c r="D39" s="261" t="str">
        <f>IF(H39=1,"Click here to answer question 6 for Tantalum","")</f>
        <v/>
      </c>
      <c r="E39" s="20" t="s">
        <v>779</v>
      </c>
      <c r="F39" s="94">
        <f>F24</f>
        <v>0</v>
      </c>
      <c r="G39" s="70">
        <f>IF(B39=0,1,0)</f>
        <v>1</v>
      </c>
      <c r="H39" s="71">
        <f>F39*G39</f>
        <v>0</v>
      </c>
      <c r="I39" s="147" t="str">
        <f ca="1">OFFSET(L!$C$1,MATCH("Checker"&amp;"Comp",L!$A:$A,0)-1,SL,,)</f>
        <v>Completare</v>
      </c>
      <c r="J39" s="19" t="str">
        <f ca="1">OFFSET(L!$C$1,MATCH("Checker"&amp;ADDRESS(ROW(),COLUMN(),4),L!$A:$A,0)-1,SL,,)</f>
        <v>Fornire la percentuale (%) di completezza delle informazioni della fonderia del fornitore nella cella D50 della scheda della Dichiarazione</v>
      </c>
    </row>
    <row r="40" spans="1:10" ht="26.25">
      <c r="A40" s="90" t="str">
        <f ca="1">Declaration!B57</f>
        <v>Stagno  (*)</v>
      </c>
      <c r="B40" s="268" t="str">
        <f>IF(AND($B$15="Yes",$B$20="Yes"),Declaration!D57,0)</f>
        <v>None</v>
      </c>
      <c r="C40" s="89" t="str">
        <f ca="1">IF(H40=1,J40,I40)</f>
        <v>Completare</v>
      </c>
      <c r="D40" s="261" t="str">
        <f>IF(H40=1,"Click here to answer question 6 for Tin","")</f>
        <v/>
      </c>
      <c r="E40" s="20" t="s">
        <v>779</v>
      </c>
      <c r="F40" s="94">
        <f>F25</f>
        <v>1</v>
      </c>
      <c r="G40" s="70">
        <f>IF(B40=0,1,0)</f>
        <v>0</v>
      </c>
      <c r="H40" s="71">
        <f>F40*G40</f>
        <v>0</v>
      </c>
      <c r="I40" s="147" t="str">
        <f ca="1">OFFSET(L!$C$1,MATCH("Checker"&amp;"Comp",L!$A:$A,0)-1,SL,,)</f>
        <v>Completare</v>
      </c>
      <c r="J40" s="19" t="str">
        <f ca="1">OFFSET(L!$C$1,MATCH("Checker"&amp;ADDRESS(ROW(),COLUMN(),4),L!$A:$A,0)-1,SL,,)</f>
        <v>Fornire la percentuale (%) di completezza delle informazioni della fonderia del fornitore nella cella D51 della scheda della Dichiarazione</v>
      </c>
    </row>
    <row r="41" spans="1:10" ht="26.25">
      <c r="A41" s="90" t="str">
        <f ca="1">Declaration!B58</f>
        <v xml:space="preserve">Oro  </v>
      </c>
      <c r="B41" s="268">
        <f>IF(AND($B$16="Yes",$B$21="Yes"),Declaration!D58,0)</f>
        <v>0</v>
      </c>
      <c r="C41" s="89" t="str">
        <f ca="1">IF(H41=1,J41,I41)</f>
        <v>Completare</v>
      </c>
      <c r="D41" s="261" t="str">
        <f>IF(H41=1,"Click here to answer question 6 for Gold","")</f>
        <v/>
      </c>
      <c r="E41" s="20" t="s">
        <v>779</v>
      </c>
      <c r="F41" s="94">
        <f>F26</f>
        <v>0</v>
      </c>
      <c r="G41" s="70">
        <f>IF(B41=0,1,0)</f>
        <v>1</v>
      </c>
      <c r="H41" s="71">
        <f>F41*G41</f>
        <v>0</v>
      </c>
      <c r="I41" s="147" t="str">
        <f ca="1">OFFSET(L!$C$1,MATCH("Checker"&amp;"Comp",L!$A:$A,0)-1,SL,,)</f>
        <v>Completare</v>
      </c>
      <c r="J41" s="19" t="str">
        <f ca="1">OFFSET(L!$C$1,MATCH("Checker"&amp;ADDRESS(ROW(),COLUMN(),4),L!$A:$A,0)-1,SL,,)</f>
        <v>Fornire la percentuale (%) di completezza delle informazioni della fonderia del fornitore nella cella D52 della scheda della Dichiarazione</v>
      </c>
    </row>
    <row r="42" spans="1:10" ht="26.25">
      <c r="A42" s="90" t="str">
        <f ca="1">Declaration!B59</f>
        <v xml:space="preserve">Tungsteno  </v>
      </c>
      <c r="B42" s="268">
        <f>IF(AND($B$17="Yes",$B$22="Yes"),Declaration!D59,0)</f>
        <v>0</v>
      </c>
      <c r="C42" s="89" t="str">
        <f ca="1">IF(H42=1,J42,I42)</f>
        <v>Completare</v>
      </c>
      <c r="D42" s="261" t="str">
        <f>IF(H42=1,"Click here to answer question 6 for Tungsten","")</f>
        <v/>
      </c>
      <c r="E42" s="20" t="s">
        <v>779</v>
      </c>
      <c r="F42" s="94">
        <f>F27</f>
        <v>0</v>
      </c>
      <c r="G42" s="70">
        <f>IF(B42=0,1,0)</f>
        <v>1</v>
      </c>
      <c r="H42" s="71">
        <f>F42*G42</f>
        <v>0</v>
      </c>
      <c r="I42" s="147" t="str">
        <f ca="1">OFFSET(L!$C$1,MATCH("Checker"&amp;"Comp",L!$A:$A,0)-1,SL,,)</f>
        <v>Completare</v>
      </c>
      <c r="J42" s="19" t="str">
        <f ca="1">OFFSET(L!$C$1,MATCH("Checker"&amp;ADDRESS(ROW(),COLUMN(),4),L!$A:$A,0)-1,SL,,)</f>
        <v>Fornire la percentuale (%) di completezza delle informazioni della fonderia del fornitore nella cella D53 della scheda della Dichiarazione</v>
      </c>
    </row>
    <row r="43" spans="1:10" ht="51">
      <c r="A43" s="89" t="str">
        <f ca="1">Declaration!B61</f>
        <v>7) Avete individuato tutte le fonderie che forniscono metalli di conflitto alla vostra catena di fornitura? (*)</v>
      </c>
      <c r="B43" s="92"/>
      <c r="C43" s="92"/>
      <c r="D43" s="96"/>
      <c r="E43" s="20" t="s">
        <v>781</v>
      </c>
      <c r="F43" s="93"/>
    </row>
    <row r="44" spans="1:10" ht="51.75">
      <c r="A44" s="90" t="str">
        <f ca="1">Declaration!B62</f>
        <v xml:space="preserve">Tantalio  </v>
      </c>
      <c r="B44" s="89">
        <f>IF(AND($B$14="Yes",$B$19="Yes"),Declaration!D62,0)</f>
        <v>0</v>
      </c>
      <c r="C44" s="89" t="str">
        <f ca="1">IF(H44=1,J44,I44)</f>
        <v>Completare</v>
      </c>
      <c r="D44" s="260" t="str">
        <f>IF(H44=1,"Click here to answer question 7 for Tantalum","")</f>
        <v/>
      </c>
      <c r="E44" s="20" t="s">
        <v>1269</v>
      </c>
      <c r="F44" s="94">
        <f>F24</f>
        <v>0</v>
      </c>
      <c r="G44" s="70">
        <f>IF(B44=0,1,0)</f>
        <v>1</v>
      </c>
      <c r="H44" s="71">
        <f>F44*G44</f>
        <v>0</v>
      </c>
      <c r="I44" s="147" t="str">
        <f ca="1">OFFSET(L!$C$1,MATCH("Checker"&amp;"Comp",L!$A:$A,0)-1,SL,,)</f>
        <v>Completare</v>
      </c>
      <c r="J44" s="19" t="str">
        <f ca="1">OFFSET(L!$C$1,MATCH("Checker"&amp;ADDRESS(ROW(),COLUMN(),4),L!$A:$A,0)-1,SL,,)</f>
        <v>Dichiarare se tutti i nomi delle fonderie sono stati forniti nella risposta a questo sondaggio nell'ambito dei prodotti dichiarati nella cella D56 della scheda della Dichiarazione</v>
      </c>
    </row>
    <row r="45" spans="1:10" ht="51.75">
      <c r="A45" s="90" t="str">
        <f ca="1">Declaration!B63</f>
        <v>Stagno  (*)</v>
      </c>
      <c r="B45" s="89" t="str">
        <f>IF(AND($B$15="Yes",$B$20="Yes"),Declaration!D63,0)</f>
        <v>No</v>
      </c>
      <c r="C45" s="89" t="str">
        <f ca="1">IF(H45=1,J45,I45)</f>
        <v>Completare</v>
      </c>
      <c r="D45" s="260" t="str">
        <f>IF(H45=1,"Click here to answer question 7 for Tin","")</f>
        <v/>
      </c>
      <c r="E45" s="20" t="s">
        <v>1269</v>
      </c>
      <c r="F45" s="94">
        <f>F25</f>
        <v>1</v>
      </c>
      <c r="G45" s="70">
        <f>IF(B45=0,1,0)</f>
        <v>0</v>
      </c>
      <c r="H45" s="71">
        <f>F45*G45</f>
        <v>0</v>
      </c>
      <c r="I45" s="147" t="str">
        <f ca="1">OFFSET(L!$C$1,MATCH("Checker"&amp;"Comp",L!$A:$A,0)-1,SL,,)</f>
        <v>Completare</v>
      </c>
      <c r="J45" s="19" t="str">
        <f ca="1">OFFSET(L!$C$1,MATCH("Checker"&amp;ADDRESS(ROW(),COLUMN(),4),L!$A:$A,0)-1,SL,,)</f>
        <v>Dichiarare se tutti i nomi delle fonderie sono stati forniti nella risposta a questo sondaggio nell'ambito dei prodotti dichiarati nella cella D57 della scheda della Dichiarazione</v>
      </c>
    </row>
    <row r="46" spans="1:10" ht="51.75">
      <c r="A46" s="90" t="str">
        <f ca="1">Declaration!B64</f>
        <v xml:space="preserve">Oro  </v>
      </c>
      <c r="B46" s="89">
        <f>IF(AND($B$16="Yes",$B$21="Yes"),Declaration!D64,0)</f>
        <v>0</v>
      </c>
      <c r="C46" s="89" t="str">
        <f ca="1">IF(H46=1,J46,I46)</f>
        <v>Completare</v>
      </c>
      <c r="D46" s="260" t="str">
        <f>IF(H46=1,"Click here to answer question 7 for Gold","")</f>
        <v/>
      </c>
      <c r="E46" s="20" t="s">
        <v>1269</v>
      </c>
      <c r="F46" s="94">
        <f>F26</f>
        <v>0</v>
      </c>
      <c r="G46" s="70">
        <f>IF(B46=0,1,0)</f>
        <v>1</v>
      </c>
      <c r="H46" s="71">
        <f>F46*G46</f>
        <v>0</v>
      </c>
      <c r="I46" s="147" t="str">
        <f ca="1">OFFSET(L!$C$1,MATCH("Checker"&amp;"Comp",L!$A:$A,0)-1,SL,,)</f>
        <v>Completare</v>
      </c>
      <c r="J46" s="19" t="str">
        <f ca="1">OFFSET(L!$C$1,MATCH("Checker"&amp;ADDRESS(ROW(),COLUMN(),4),L!$A:$A,0)-1,SL,,)</f>
        <v>Dichiarare se tutti i nomi delle fonderie sono stati forniti nella risposta a questo sondaggio nell'ambito dei prodotti dichiarati nella cella D58 della scheda della Dichiarazione</v>
      </c>
    </row>
    <row r="47" spans="1:10" ht="51.75">
      <c r="A47" s="90" t="str">
        <f ca="1">Declaration!B65</f>
        <v xml:space="preserve">Tungsteno  </v>
      </c>
      <c r="B47" s="89">
        <f>IF(AND($B$17="Yes",$B$22="Yes"),Declaration!D65,0)</f>
        <v>0</v>
      </c>
      <c r="C47" s="89" t="str">
        <f ca="1">IF(H47=1,J47,I47)</f>
        <v>Completare</v>
      </c>
      <c r="D47" s="260" t="str">
        <f>IF(H47=1,"Click here to answer question 7 for Tungsten","")</f>
        <v/>
      </c>
      <c r="E47" s="20" t="s">
        <v>1269</v>
      </c>
      <c r="F47" s="94">
        <f>F27</f>
        <v>0</v>
      </c>
      <c r="G47" s="70">
        <f>IF(B47=0,1,0)</f>
        <v>1</v>
      </c>
      <c r="H47" s="71">
        <f>F47*G47</f>
        <v>0</v>
      </c>
      <c r="I47" s="147" t="str">
        <f ca="1">OFFSET(L!$C$1,MATCH("Checker"&amp;"Comp",L!$A:$A,0)-1,SL,,)</f>
        <v>Completare</v>
      </c>
      <c r="J47" s="19" t="str">
        <f ca="1">OFFSET(L!$C$1,MATCH("Checker"&amp;ADDRESS(ROW(),COLUMN(),4),L!$A:$A,0)-1,SL,,)</f>
        <v>Dichiarare se tutti i nomi delle fonderie sono stati forniti nella risposta a questo sondaggio nell'ambito dei prodotti dichiarati nella cella D59 della scheda della Dichiarazione</v>
      </c>
    </row>
    <row r="48" spans="1:10" ht="63.75">
      <c r="A48" s="89" t="str">
        <f ca="1">Declaration!B67</f>
        <v>8) Tutte le informazioni applicabili relativamente alle fonderie ricevute dalla vostra azienda sono state incluse in questa dichiarazione? (*)</v>
      </c>
      <c r="B48" s="92"/>
      <c r="C48" s="92"/>
      <c r="D48" s="96"/>
      <c r="E48" s="20" t="s">
        <v>782</v>
      </c>
      <c r="F48" s="93"/>
    </row>
    <row r="49" spans="1:10" ht="39">
      <c r="A49" s="90" t="str">
        <f ca="1">Declaration!B68</f>
        <v xml:space="preserve">Tantalio  </v>
      </c>
      <c r="B49" s="89">
        <f>IF(AND($B$14="Yes",$B$19="Yes"),Declaration!D68,0)</f>
        <v>0</v>
      </c>
      <c r="C49" s="89" t="str">
        <f ca="1">IF(H49=1,J49,I49)</f>
        <v>Completare</v>
      </c>
      <c r="D49" s="261" t="str">
        <f>IF(H49=1,"Click here to answer question 8 for Tantalum","")</f>
        <v/>
      </c>
      <c r="E49" s="20" t="s">
        <v>780</v>
      </c>
      <c r="F49" s="94">
        <f>F24</f>
        <v>0</v>
      </c>
      <c r="G49" s="70">
        <f>IF(B49=0,1,0)</f>
        <v>1</v>
      </c>
      <c r="H49" s="71">
        <f>F49*G49</f>
        <v>0</v>
      </c>
      <c r="I49" s="147" t="str">
        <f ca="1">OFFSET(L!$C$1,MATCH("Checker"&amp;"Comp",L!$A:$A,0)-1,SL,,)</f>
        <v>Completare</v>
      </c>
      <c r="J49" s="19" t="str">
        <f ca="1">OFFSET(L!$C$1,MATCH("Checker"&amp;ADDRESS(ROW(),COLUMN(),4),L!$A:$A,0)-1,SL,,)</f>
        <v>Dichiarare se tutte le informazioni sulla fonderia del Tantalio pertinenti sono state fornite nella cella D62 della scheda della Dichiarazione</v>
      </c>
    </row>
    <row r="50" spans="1:10" ht="39">
      <c r="A50" s="90" t="str">
        <f ca="1">Declaration!B69</f>
        <v>Stagno  (*)</v>
      </c>
      <c r="B50" s="89" t="str">
        <f>IF(AND($B$15="Yes",$B$20="Yes"),Declaration!D69,0)</f>
        <v>Yes</v>
      </c>
      <c r="C50" s="89" t="str">
        <f ca="1">IF(H50=1,J50,I50)</f>
        <v>Completare</v>
      </c>
      <c r="D50" s="261" t="str">
        <f>IF(H50=1,"Click here to answer question 8 for Tin","")</f>
        <v/>
      </c>
      <c r="E50" s="20" t="s">
        <v>780</v>
      </c>
      <c r="F50" s="94">
        <f>F25</f>
        <v>1</v>
      </c>
      <c r="G50" s="70">
        <f>IF(B50=0,1,0)</f>
        <v>0</v>
      </c>
      <c r="H50" s="71">
        <f>F50*G50</f>
        <v>0</v>
      </c>
      <c r="I50" s="147" t="str">
        <f ca="1">OFFSET(L!$C$1,MATCH("Checker"&amp;"Comp",L!$A:$A,0)-1,SL,,)</f>
        <v>Completare</v>
      </c>
      <c r="J50" s="19" t="str">
        <f ca="1">OFFSET(L!$C$1,MATCH("Checker"&amp;ADDRESS(ROW(),COLUMN(),4),L!$A:$A,0)-1,SL,,)</f>
        <v>Dichiarare se tutte le informazioni sulla fonderia dello Stagno pertinenti sono state fornite nella cella D63 della scheda della Dichiarazione</v>
      </c>
    </row>
    <row r="51" spans="1:10" ht="39">
      <c r="A51" s="90" t="str">
        <f ca="1">Declaration!B70</f>
        <v xml:space="preserve">Oro  </v>
      </c>
      <c r="B51" s="89">
        <f>IF(AND($B$16="Yes",$B$21="Yes"),Declaration!D70,0)</f>
        <v>0</v>
      </c>
      <c r="C51" s="89" t="str">
        <f ca="1">IF(H51=1,J51,I51)</f>
        <v>Completare</v>
      </c>
      <c r="D51" s="261" t="str">
        <f>IF(H51=1,"Click here to answer question 8 for Gold","")</f>
        <v/>
      </c>
      <c r="E51" s="20" t="s">
        <v>780</v>
      </c>
      <c r="F51" s="94">
        <f>F26</f>
        <v>0</v>
      </c>
      <c r="G51" s="70">
        <f>IF(B51=0,1,0)</f>
        <v>1</v>
      </c>
      <c r="H51" s="71">
        <f>F51*G51</f>
        <v>0</v>
      </c>
      <c r="I51" s="147" t="str">
        <f ca="1">OFFSET(L!$C$1,MATCH("Checker"&amp;"Comp",L!$A:$A,0)-1,SL,,)</f>
        <v>Completare</v>
      </c>
      <c r="J51" s="19" t="str">
        <f ca="1">OFFSET(L!$C$1,MATCH("Checker"&amp;ADDRESS(ROW(),COLUMN(),4),L!$A:$A,0)-1,SL,,)</f>
        <v>Dichiarare se tutte le informazioni sulla fonderia dell'Oro pertinenti sono state fornite nella cella D64 della scheda della Dichiarazione</v>
      </c>
    </row>
    <row r="52" spans="1:10" ht="39">
      <c r="A52" s="90" t="str">
        <f ca="1">Declaration!B71</f>
        <v xml:space="preserve">Tungsteno  </v>
      </c>
      <c r="B52" s="89">
        <f>IF(AND($B$17="Yes",$B$22="Yes"),Declaration!D71,0)</f>
        <v>0</v>
      </c>
      <c r="C52" s="89" t="str">
        <f ca="1">IF(H52=1,J52,I52)</f>
        <v>Completare</v>
      </c>
      <c r="D52" s="261" t="str">
        <f>IF(H52=1,"Click here to answer question 8 for Tungsten","")</f>
        <v/>
      </c>
      <c r="E52" s="20" t="s">
        <v>780</v>
      </c>
      <c r="F52" s="94">
        <f>F27</f>
        <v>0</v>
      </c>
      <c r="G52" s="70">
        <f>IF(B52=0,1,0)</f>
        <v>1</v>
      </c>
      <c r="H52" s="71">
        <f>F52*G52</f>
        <v>0</v>
      </c>
      <c r="I52" s="147" t="str">
        <f ca="1">OFFSET(L!$C$1,MATCH("Checker"&amp;"Comp",L!$A:$A,0)-1,SL,,)</f>
        <v>Completare</v>
      </c>
      <c r="J52" s="19" t="str">
        <f ca="1">OFFSET(L!$C$1,MATCH("Checker"&amp;ADDRESS(ROW(),COLUMN(),4),L!$A:$A,0)-1,SL,,)</f>
        <v>Dichiarare se tutte le informazioni sulla fonderia del Tungsteno pertinenti sono state fornite nella cella D65 della scheda della Dichiarazione</v>
      </c>
    </row>
    <row r="53" spans="1:10" ht="25.5">
      <c r="A53" s="89" t="str">
        <f ca="1">Declaration!B74</f>
        <v>domanda</v>
      </c>
      <c r="B53" s="92"/>
      <c r="C53" s="92"/>
      <c r="D53" s="96"/>
      <c r="E53" s="20" t="s">
        <v>428</v>
      </c>
      <c r="F53" s="93"/>
      <c r="G53" s="93"/>
      <c r="H53" s="93"/>
    </row>
    <row r="54" spans="1:10" ht="39">
      <c r="A54" s="89" t="str">
        <f ca="1">Declaration!B75</f>
        <v>A. È stata adottata una politica di approvvigionamento dei minerali responsabile? (*)</v>
      </c>
      <c r="B54" s="89" t="str">
        <f>Declaration!D75</f>
        <v>No</v>
      </c>
      <c r="C54" s="89" t="str">
        <f t="shared" ref="C54:C60" ca="1" si="10">IF(H54=1,J54,I54)</f>
        <v>Completare</v>
      </c>
      <c r="D54" s="95" t="str">
        <f>IF(H54=1,"Click here to answer question (A)","")</f>
        <v/>
      </c>
      <c r="E54" s="20" t="s">
        <v>1273</v>
      </c>
      <c r="F54" s="94">
        <f>IF(SUM(F$24:F$27)=0,0,1)</f>
        <v>1</v>
      </c>
      <c r="G54" s="70">
        <f>IF(B54=0,1,0)</f>
        <v>0</v>
      </c>
      <c r="H54" s="71">
        <f t="shared" ref="H54:H60" si="11">F54*G54</f>
        <v>0</v>
      </c>
      <c r="I54" s="147" t="str">
        <f ca="1">OFFSET(L!$C$1,MATCH("Checker"&amp;"Comp",L!$A:$A,0)-1,SL,,)</f>
        <v>Completare</v>
      </c>
      <c r="J54" s="19" t="str">
        <f ca="1">OFFSET(L!$C$1,MATCH("Checker"&amp;ADDRESS(ROW(),COLUMN(),4),L!$A:$A,0)-1,SL,,)</f>
        <v>Rispondere se la propria società dispone di una politica di approvvigionamento dei minerali responsabile nella cella D75 della scheda Dichiarazione</v>
      </c>
    </row>
    <row r="55" spans="1:10" ht="54.75" customHeight="1">
      <c r="A55" s="89" t="str">
        <f ca="1">Declaration!B77</f>
        <v>B. La politica di approvvigionamento dei minerali responsabile adottata è disponibile pubblicamente sul sito Web della società? (Nota: se la risposta e “Sì”, l’utente dovrà indicare l’URL nel campo commenti). (*)</v>
      </c>
      <c r="B55" s="89" t="str">
        <f>Declaration!D77</f>
        <v>Yes</v>
      </c>
      <c r="C55" s="89" t="str">
        <f t="shared" ca="1" si="10"/>
        <v>Completare</v>
      </c>
      <c r="D55" s="95" t="str">
        <f>IF(H55=1,"Click here to answer question (B)","")</f>
        <v/>
      </c>
      <c r="E55" s="20" t="s">
        <v>1273</v>
      </c>
      <c r="F55" s="94">
        <f t="shared" ref="F55" si="12">F$54</f>
        <v>1</v>
      </c>
      <c r="G55" s="70">
        <f>IF(B55=0,1,0)</f>
        <v>0</v>
      </c>
      <c r="H55" s="71">
        <f t="shared" si="11"/>
        <v>0</v>
      </c>
      <c r="I55" s="147" t="str">
        <f ca="1">OFFSET(L!$C$1,MATCH("Checker"&amp;"Comp",L!$A:$A,0)-1,SL,,)</f>
        <v>Completare</v>
      </c>
      <c r="J55" s="19" t="str">
        <f ca="1">OFFSET(L!$C$1,MATCH("Checker"&amp;ADDRESS(ROW(),COLUMN(),4),L!$A:$A,0)-1,SL,,)</f>
        <v>Rispondere se la propria società ha reso pubblicamente disponibile sul proprio sito Web la politica di approvvigionamento dei minerali responsabile nella cella D77 della scheda Dichiarazione</v>
      </c>
    </row>
    <row r="56" spans="1:10" ht="38.450000000000003" customHeight="1">
      <c r="A56" s="89" t="s">
        <v>3</v>
      </c>
      <c r="B56" s="89" t="str">
        <f>Declaration!G77</f>
        <v>https://www.linbraze.com/conflict-minerals-policy.html</v>
      </c>
      <c r="C56" s="89" t="str">
        <f t="shared" ca="1" si="10"/>
        <v>Completare</v>
      </c>
      <c r="D56" s="95" t="str">
        <f>IF(H56=1,"Click here to specify URL for question (B)","")</f>
        <v/>
      </c>
      <c r="E56" s="20"/>
      <c r="F56" s="94">
        <f>IF(AND(F55=1,B55="Yes"),1,0)</f>
        <v>1</v>
      </c>
      <c r="G56" s="70">
        <f>IF(LEN(B56)&gt;1,0,1)</f>
        <v>0</v>
      </c>
      <c r="H56" s="71">
        <f t="shared" si="11"/>
        <v>0</v>
      </c>
      <c r="I56" s="147" t="str">
        <f ca="1">OFFSET(L!$C$1,MATCH("Checker"&amp;"Comp",L!$A:$A,0)-1,SL,,)</f>
        <v>Completare</v>
      </c>
      <c r="J56" s="140" t="str">
        <f ca="1">OFFSET(L!$C$1,MATCH("Checker"&amp;ADDRESS(ROW(),COLUMN(),4),L!$A:$A,0)-1,SL,,)</f>
        <v>Inserire l'URL nella cella G77 del foglio di lavoro della Dichiarazione se si risponde "Sì" per la domanda B. Il formato dell'URL deve essere "www.nomeazienda.com"</v>
      </c>
    </row>
    <row r="57" spans="1:10" ht="51">
      <c r="A57" s="89" t="str">
        <f ca="1">Declaration!B79</f>
        <v>C. Richiedete ai vostri diretti fornitori di approvvigionarsi da fonderie che sono state certificate da parte di una società indipendente di certificazione del settore privato?   (*)</v>
      </c>
      <c r="B57" s="89" t="str">
        <f>Declaration!D79</f>
        <v>No</v>
      </c>
      <c r="C57" s="89" t="str">
        <f t="shared" ca="1" si="10"/>
        <v>Completare</v>
      </c>
      <c r="D57" s="95" t="str">
        <f>IF(H57=1,"Click here to answer question (C)","")</f>
        <v/>
      </c>
      <c r="E57" s="20" t="s">
        <v>1273</v>
      </c>
      <c r="F57" s="94">
        <f>F$54</f>
        <v>1</v>
      </c>
      <c r="G57" s="70">
        <f>IF(B57=0,1,0)</f>
        <v>0</v>
      </c>
      <c r="H57" s="71">
        <f t="shared" si="11"/>
        <v>0</v>
      </c>
      <c r="I57" s="147" t="str">
        <f ca="1">OFFSET(L!$C$1,MATCH("Checker"&amp;"Comp",L!$A:$A,0)-1,SL,,)</f>
        <v>Completare</v>
      </c>
      <c r="J57" s="19" t="str">
        <f ca="1">OFFSET(L!$C$1,MATCH("Checker"&amp;ADDRESS(ROW(),COLUMN(),4),L!$A:$A,0)-1,SL,,)</f>
        <v>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v>
      </c>
    </row>
    <row r="58" spans="1:10" ht="39">
      <c r="A58" s="89" t="str">
        <f ca="1">Declaration!B81</f>
        <v>D. Sono state implementate misure di due diligence per l’approvvigionamento responsabile? (*)</v>
      </c>
      <c r="B58" s="89" t="str">
        <f>Declaration!D81</f>
        <v>No</v>
      </c>
      <c r="C58" s="89" t="str">
        <f t="shared" ca="1" si="10"/>
        <v>Completare</v>
      </c>
      <c r="D58" s="95" t="str">
        <f>IF(H58=1,"Click here to answer question (D)","")</f>
        <v/>
      </c>
      <c r="E58" s="20" t="s">
        <v>1273</v>
      </c>
      <c r="F58" s="94">
        <f>F$54</f>
        <v>1</v>
      </c>
      <c r="G58" s="70">
        <f>IF(B58=0,1,0)</f>
        <v>0</v>
      </c>
      <c r="H58" s="71">
        <f t="shared" si="11"/>
        <v>0</v>
      </c>
      <c r="I58" s="147" t="str">
        <f ca="1">OFFSET(L!$C$1,MATCH("Checker"&amp;"Comp",L!$A:$A,0)-1,SL,,)</f>
        <v>Completare</v>
      </c>
      <c r="J58" s="19" t="str">
        <f ca="1">OFFSET(L!$C$1,MATCH("Checker"&amp;ADDRESS(ROW(),COLUMN(),4),L!$A:$A,0)-1,SL,,)</f>
        <v>Rispondere se sono state implementate le misure di due diligence per l’approvvigionamento responsabile nella cella D81 della scheda Dichiarazione</v>
      </c>
    </row>
    <row r="59" spans="1:10" ht="39">
      <c r="A59" s="89" t="str">
        <f ca="1">Declaration!B83</f>
        <v>E. La società conduce indagini sui minerali di conflitto per i fornitori interessati? (*)</v>
      </c>
      <c r="B59" s="89" t="str">
        <f>Declaration!D83</f>
        <v>Yes, in conformance with IPC1755 (e.g., CMRT)</v>
      </c>
      <c r="C59" s="89" t="str">
        <f t="shared" ca="1" si="10"/>
        <v>Completare</v>
      </c>
      <c r="D59" s="95" t="str">
        <f>IF(H59=1,"Click here to answer question (E)","")</f>
        <v/>
      </c>
      <c r="E59" s="20" t="s">
        <v>1273</v>
      </c>
      <c r="F59" s="94">
        <f>F$54</f>
        <v>1</v>
      </c>
      <c r="G59" s="70">
        <f>IF(B59=0,1,0)</f>
        <v>0</v>
      </c>
      <c r="H59" s="71">
        <f t="shared" si="11"/>
        <v>0</v>
      </c>
      <c r="I59" s="147" t="str">
        <f ca="1">OFFSET(L!$C$1,MATCH("Checker"&amp;"Comp",L!$A:$A,0)-1,SL,,)</f>
        <v>Completare</v>
      </c>
      <c r="J59" s="19" t="str">
        <f ca="1">OFFSET(L!$C$1,MATCH("Checker"&amp;ADDRESS(ROW(),COLUMN(),4),L!$A:$A,0)-1,SL,,)</f>
        <v>Rispondere se si richiede ai propri fornitori di completare il Modello del Rapporto sui Minerali del Conflitto nella cella D83 della scheda della Dichiarazione</v>
      </c>
    </row>
    <row r="60" spans="1:10" ht="39">
      <c r="A60" s="89" t="str">
        <f ca="1">Declaration!B85</f>
        <v>F.Avete verificato le informazioni di dovuta diligenza ricevute dai vostri fornitori rispetto alle aspettative della vostra azienda? (*)</v>
      </c>
      <c r="B60" s="89" t="str">
        <f>Declaration!D85</f>
        <v>Yes</v>
      </c>
      <c r="C60" s="89" t="str">
        <f t="shared" ca="1" si="10"/>
        <v>Completare</v>
      </c>
      <c r="D60" s="95" t="str">
        <f>IF(H60=1,"Click here to answer question (F)","")</f>
        <v/>
      </c>
      <c r="E60" s="20" t="s">
        <v>1273</v>
      </c>
      <c r="F60" s="94">
        <f>F$54</f>
        <v>1</v>
      </c>
      <c r="G60" s="70">
        <f>IF(B60=0,1,0)</f>
        <v>0</v>
      </c>
      <c r="H60" s="71">
        <f t="shared" si="11"/>
        <v>0</v>
      </c>
      <c r="I60" s="147" t="str">
        <f ca="1">OFFSET(L!$C$1,MATCH("Checker"&amp;"Comp",L!$A:$A,0)-1,SL,,)</f>
        <v>Completare</v>
      </c>
      <c r="J60" s="19" t="str">
        <f ca="1">OFFSET(L!$C$1,MATCH("Checker"&amp;ADDRESS(ROW(),COLUMN(),4),L!$A:$A,0)-1,SL,,)</f>
        <v>Rispondere se si verificano le risposte dei propri fornitori rispetto alle aspettative della propria società nella cella D85 della scheda della Dichiarazione</v>
      </c>
    </row>
    <row r="61" spans="1:10" ht="15" hidden="1">
      <c r="A61" s="89"/>
      <c r="B61" s="89"/>
      <c r="C61" s="89"/>
      <c r="D61" s="95"/>
      <c r="E61" s="20"/>
      <c r="F61" s="94"/>
      <c r="G61" s="70"/>
      <c r="H61" s="71"/>
      <c r="I61" s="147"/>
    </row>
    <row r="62" spans="1:10" ht="39">
      <c r="A62" s="89" t="str">
        <f ca="1">Declaration!B87</f>
        <v>G. Il vostro processo di verifica include la gestione di azioni correttive? (*)</v>
      </c>
      <c r="B62" s="89" t="str">
        <f>Declaration!D87</f>
        <v>Yes</v>
      </c>
      <c r="C62" s="89" t="str">
        <f t="shared" ref="C62:C68" ca="1" si="13">IF(H62=1,J62,I62)</f>
        <v>Completare</v>
      </c>
      <c r="D62" s="95" t="str">
        <f>IF(H62=1,"Click here to answer question (G)","")</f>
        <v/>
      </c>
      <c r="E62" s="20" t="s">
        <v>1273</v>
      </c>
      <c r="F62" s="94">
        <f>F$54</f>
        <v>1</v>
      </c>
      <c r="G62" s="70">
        <f>IF(B62=0,1,0)</f>
        <v>0</v>
      </c>
      <c r="H62" s="71">
        <f t="shared" ref="H62:H69" si="14">F62*G62</f>
        <v>0</v>
      </c>
      <c r="I62" s="147" t="str">
        <f ca="1">OFFSET(L!$C$1,MATCH("Checker"&amp;"Comp",L!$A:$A,0)-1,SL,,)</f>
        <v>Completare</v>
      </c>
      <c r="J62" s="19" t="str">
        <f ca="1">OFFSET(L!$C$1,MATCH("Checker"&amp;ADDRESS(ROW(),COLUMN(),4),L!$A:$A,0)-1,SL,,)</f>
        <v>Rispondere se il proprio processo di verifica include la gestione di azioni correttive nella cella D87 della scheda della Dichiarazione</v>
      </c>
    </row>
    <row r="63" spans="1:10" ht="39">
      <c r="A63" s="89" t="str">
        <f ca="1">Declaration!B89</f>
        <v>H. La società è tenuta a presentare una comunicazione annuale sui minerali di conflitto? (*)</v>
      </c>
      <c r="B63" s="89" t="str">
        <f>Declaration!D89</f>
        <v>Yes, with the EU</v>
      </c>
      <c r="C63" s="89" t="str">
        <f t="shared" ca="1" si="13"/>
        <v>Completare</v>
      </c>
      <c r="D63" s="95" t="str">
        <f>IF(H63=1,"Click here to answer question (H)","")</f>
        <v/>
      </c>
      <c r="E63" s="20" t="s">
        <v>1273</v>
      </c>
      <c r="F63" s="94">
        <f>F$54</f>
        <v>1</v>
      </c>
      <c r="G63" s="70">
        <f>IF(B63=0,1,0)</f>
        <v>0</v>
      </c>
      <c r="H63" s="71">
        <f t="shared" si="14"/>
        <v>0</v>
      </c>
      <c r="I63" s="147" t="str">
        <f ca="1">OFFSET(L!$C$1,MATCH("Checker"&amp;"Comp",L!$A:$A,0)-1,SL,,)</f>
        <v>Completare</v>
      </c>
      <c r="J63" s="19" t="str">
        <f ca="1">OFFSET(L!$C$1,MATCH("Checker"&amp;ADDRESS(ROW(),COLUMN(),4),L!$A:$A,0)-1,SL,,)</f>
        <v>Rispondere se si è soggetti alla richiesta di Divulgazione della SEC, al regolamento UE o a entrambi nella cella D89 della scheda Dichiarazione</v>
      </c>
    </row>
    <row r="64" spans="1:10" ht="39">
      <c r="A64" s="89" t="s">
        <v>1266</v>
      </c>
      <c r="B64" s="89" t="str">
        <f ca="1">IF(G64=1,"No products or item numbers listed","One or more product / item numbers have been provided")</f>
        <v>One or more product / item numbers have been provided</v>
      </c>
      <c r="C64" s="89" t="str">
        <f t="shared" ca="1" si="13"/>
        <v>Completare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Completare</v>
      </c>
      <c r="J64" s="19" t="str">
        <f ca="1">OFFSET(L!$C$1,MATCH("Checker"&amp;ADDRESS(ROW(),COLUMN(),4),L!$A:$A,0)-1,SL,,)</f>
        <v>Fornire, se pertinente, 1 o più Prodotti oppure Numeri di Articoli ai quali questa dichiarazione si applica. Dalla scheda della Dichiarazione selezionare l'hyperlink nella cella 6H1 per inserire la scheda della Lista dei Prodotti</v>
      </c>
    </row>
    <row r="65" spans="1:12" ht="39">
      <c r="A65" s="89" t="s">
        <v>14996</v>
      </c>
      <c r="B65" s="89"/>
      <c r="C65" s="89" t="str">
        <f t="shared" ca="1" si="13"/>
        <v>Completare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Completare</v>
      </c>
      <c r="J65" s="19" t="str">
        <f ca="1">OFFSET(L!$C$1,MATCH("Checker"&amp;ADDRESS(ROW(),COLUMN(),4),L!$A:$A,0)-1,SL,,)</f>
        <v>Fornire la lista delle fonderie di tantalio che contribuiscono a fornire il materiale alla catena di fornitura nella scheda della Lista delle Fonderie</v>
      </c>
      <c r="K65" s="154">
        <f>IF(H14+H19&gt;0,1,0)</f>
        <v>0</v>
      </c>
      <c r="L65" s="19" t="e">
        <f ca="1">OFFSET(L!$C$1,MATCH("Checker"&amp;ADDRESS(ROW(),COLUMN(),4),L!$A:$A,0)-1,SL,,)</f>
        <v>#N/A</v>
      </c>
    </row>
    <row r="66" spans="1:12" ht="39">
      <c r="A66" s="89" t="s">
        <v>1806</v>
      </c>
      <c r="B66" s="89"/>
      <c r="C66" s="89" t="str">
        <f t="shared" ca="1" si="13"/>
        <v>Completare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Completare</v>
      </c>
      <c r="J66" s="19" t="str">
        <f ca="1">OFFSET(L!$C$1,MATCH("Checker"&amp;ADDRESS(ROW(),COLUMN(),4),L!$A:$A,0)-1,SL,,)</f>
        <v>Fornire la lista delle fonderie di stagno che contribuiscono a fornire il materiale alla catena di fornitura nella scheda della Lista delle Fonderie</v>
      </c>
      <c r="K66" s="154">
        <f>IF(H15+H20&gt;0,1,0)</f>
        <v>0</v>
      </c>
      <c r="L66" s="19" t="e">
        <f ca="1">OFFSET(L!$C$1,MATCH("Checker"&amp;ADDRESS(ROW(),COLUMN(),4),L!$A:$A,0)-1,SL,,)</f>
        <v>#N/A</v>
      </c>
    </row>
    <row r="67" spans="1:12" ht="39">
      <c r="A67" s="89" t="s">
        <v>1807</v>
      </c>
      <c r="B67" s="89"/>
      <c r="C67" s="89" t="str">
        <f t="shared" ca="1" si="13"/>
        <v>Completare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Completare</v>
      </c>
      <c r="J67" s="19" t="str">
        <f ca="1">OFFSET(L!$C$1,MATCH("Checker"&amp;ADDRESS(ROW(),COLUMN(),4),L!$A:$A,0)-1,SL,,)</f>
        <v>Fornire la lista delle fonderie di oro che contribuiscono a fornire il materiale alla catena di fornitura nella scheda della Lista delle Fonderie</v>
      </c>
      <c r="K67" s="154">
        <f>IF(H16+H21&gt;0,1,0)</f>
        <v>0</v>
      </c>
      <c r="L67" s="19" t="e">
        <f ca="1">OFFSET(L!$C$1,MATCH("Checker"&amp;ADDRESS(ROW(),COLUMN(),4),L!$A:$A,0)-1,SL,,)</f>
        <v>#N/A</v>
      </c>
    </row>
    <row r="68" spans="1:12" ht="39">
      <c r="A68" s="89" t="s">
        <v>1808</v>
      </c>
      <c r="B68" s="89"/>
      <c r="C68" s="89" t="str">
        <f t="shared" ca="1" si="13"/>
        <v>Completare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Completare</v>
      </c>
      <c r="J68" s="19" t="str">
        <f ca="1">OFFSET(L!$C$1,MATCH("Checker"&amp;ADDRESS(ROW(),COLUMN(),4),L!$A:$A,0)-1,SL,,)</f>
        <v>Fornire la lista delle fonderie di tungsteno che contribuiscono a fornire il materiale alla catena di fornitura nella scheda della Lista delle Fonderie</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Completare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D1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Campo da compilare solo se  è stato selezionato il livello  "Prodotto (o lista di prodotti)" nel foglio "Dichiarazione"</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869</v>
      </c>
      <c r="C4" s="391"/>
      <c r="D4" s="391"/>
      <c r="E4" s="24"/>
      <c r="F4"/>
    </row>
    <row r="5" spans="1:6" s="21" customFormat="1" ht="31.5">
      <c r="A5" s="131"/>
      <c r="B5" s="132" t="str">
        <f ca="1">OFFSET(L!$C$1,MATCH("Product List"&amp;ADDRESS(ROW(),COLUMN(),4),L!$A:$A,0)-1,SL,,)</f>
        <v>Riferimento del prodotto del rispondente (*)</v>
      </c>
      <c r="C5" s="132" t="str">
        <f ca="1">OFFSET(L!$C$1,MATCH("Product List"&amp;ADDRESS(ROW(),COLUMN(),4),L!$A:$A,0)-1,SL,,)</f>
        <v>Nome del prodotto del rispondente</v>
      </c>
      <c r="D5" s="72" t="str">
        <f ca="1">OFFSET(L!$C$1,MATCH("Product List"&amp;ADDRESS(ROW(),COLUMN(),4),L!$A:$A,0)-1,SL,,)</f>
        <v>Commenti</v>
      </c>
      <c r="E5" s="24"/>
      <c r="F5"/>
    </row>
    <row r="6" spans="1:6" ht="15.75">
      <c r="A6" s="128"/>
      <c r="B6" s="274" t="s">
        <v>15831</v>
      </c>
      <c r="C6" s="98"/>
      <c r="D6" s="98" t="s">
        <v>15836</v>
      </c>
      <c r="E6" s="276"/>
    </row>
    <row r="7" spans="1:6" ht="15.75">
      <c r="A7" s="129"/>
      <c r="B7" s="274" t="s">
        <v>15832</v>
      </c>
      <c r="C7" s="98"/>
      <c r="D7" s="98" t="s">
        <v>15836</v>
      </c>
      <c r="E7" s="276"/>
    </row>
    <row r="8" spans="1:6" ht="15.75">
      <c r="A8" s="129"/>
      <c r="B8" s="274" t="s">
        <v>15833</v>
      </c>
      <c r="C8" s="98"/>
      <c r="D8" s="98" t="s">
        <v>15836</v>
      </c>
      <c r="E8" s="276"/>
    </row>
    <row r="9" spans="1:6" ht="15.75">
      <c r="A9" s="129"/>
      <c r="B9" s="274" t="s">
        <v>15834</v>
      </c>
      <c r="C9" s="98"/>
      <c r="D9" s="98" t="s">
        <v>15836</v>
      </c>
      <c r="E9" s="276"/>
    </row>
    <row r="10" spans="1:6" ht="15.75">
      <c r="A10" s="129"/>
      <c r="B10" s="274" t="s">
        <v>15835</v>
      </c>
      <c r="C10" s="98"/>
      <c r="D10" s="98" t="s">
        <v>15836</v>
      </c>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2025 Responsible Minerals Initiative. All rights reserved.</v>
      </c>
      <c r="C2006" s="394"/>
      <c r="D2006" s="394"/>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63.75">
      <c r="A4" s="191" t="str">
        <f ca="1">OFFSET(L!$C$1,MATCH("Smelter Look-up"&amp;ADDRESS(ROW(),COLUMN(),4),L!$A:$A,0)-1,SL,,)</f>
        <v>Metallo</v>
      </c>
      <c r="B4" s="191" t="str">
        <f ca="1">OFFSET(L!$C$1,MATCH("Smelter Look-up"&amp;ADDRESS(ROW(),COLUMN(),4),L!$A:$A,0)-1,SL,,)</f>
        <v>Ricerca fonderia (*)</v>
      </c>
      <c r="C4" s="191" t="str">
        <f ca="1">OFFSET(L!$C$1,MATCH("Smelter Look-up"&amp;ADDRESS(ROW(),COLUMN(),4),L!$A:$A,0)-1,SL,,)</f>
        <v>Nomi delle fonderie comuni</v>
      </c>
      <c r="D4" s="191" t="str">
        <f ca="1">OFFSET(L!$C$1,MATCH("Smelter Look-up"&amp;ADDRESS(ROW(),COLUMN(),4),L!$A:$A,0)-1,SL,,)</f>
        <v>Localizzazione della Fonderia: Paese</v>
      </c>
      <c r="E4" s="191" t="str">
        <f ca="1">OFFSET(L!$C$1,MATCH("Smelter Look-up"&amp;ADDRESS(ROW(),COLUMN(),4),L!$A:$A,0)-1,SL,,)</f>
        <v>ID fonderia</v>
      </c>
      <c r="F4" s="191" t="str">
        <f ca="1">OFFSET(L!$C$1,MATCH("Smelter Look-up"&amp;ADDRESS(ROW(),COLUMN(),4),L!$A:$A,0)-1,SL,,)</f>
        <v>Origine del codice identificativo della fonderia</v>
      </c>
      <c r="G4" s="191" t="str">
        <f ca="1">OFFSET(L!$C$1,MATCH("Smelter Look-up"&amp;ADDRESS(ROW(),COLUMN(),4),L!$A:$A,0)-1,SL,,)</f>
        <v>Indirizzo Fonderia (*)</v>
      </c>
      <c r="H4" s="191" t="str">
        <f ca="1">OFFSET(L!$C$1,MATCH("Smelter Look-up"&amp;ADDRESS(ROW(),COLUMN(),4),L!$A:$A,0)-1,SL,,)</f>
        <v>Città Fonderia (*)</v>
      </c>
      <c r="I4" s="191" t="str">
        <f ca="1">OFFSET(L!$C$1,MATCH("Smelter Look-up"&amp;ADDRESS(ROW(),COLUMN(),4),L!$A:$A,0)-1,SL,,)</f>
        <v>Localizzazione della Fonderia: Stato / Provincia</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Giuseppe Di Prima</cp:lastModifiedBy>
  <cp:lastPrinted>2015-04-21T20:47:43Z</cp:lastPrinted>
  <dcterms:created xsi:type="dcterms:W3CDTF">2010-06-21T21:00:23Z</dcterms:created>
  <dcterms:modified xsi:type="dcterms:W3CDTF">2025-04-29T14:50:24Z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